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45" windowWidth="14805" windowHeight="6885"/>
  </bookViews>
  <sheets>
    <sheet name="Всего-дор" sheetId="4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U32" i="4" l="1"/>
  <c r="V32" i="4"/>
  <c r="T32" i="4"/>
  <c r="S32" i="4"/>
  <c r="W55" i="4"/>
  <c r="W54" i="4"/>
  <c r="W56" i="4" l="1"/>
  <c r="Q72" i="4"/>
  <c r="W72" i="4" s="1"/>
  <c r="W74" i="4"/>
  <c r="W69" i="4"/>
  <c r="Q67" i="4"/>
  <c r="W67" i="4" s="1"/>
  <c r="Q43" i="4"/>
  <c r="W66" i="4" l="1"/>
  <c r="Q164" i="4" l="1"/>
  <c r="Q191" i="4"/>
  <c r="Q32" i="4" l="1"/>
  <c r="W71" i="4" l="1"/>
  <c r="W76" i="4"/>
  <c r="W216" i="4" l="1"/>
  <c r="R33" i="4" l="1"/>
  <c r="Z163" i="4" l="1"/>
  <c r="Q173" i="4" l="1"/>
  <c r="Q95" i="4"/>
  <c r="Q31" i="4"/>
  <c r="W65" i="4"/>
  <c r="W64" i="4" l="1"/>
  <c r="R202" i="4" l="1"/>
  <c r="R201" i="4" s="1"/>
  <c r="S202" i="4"/>
  <c r="S201" i="4" s="1"/>
  <c r="T202" i="4"/>
  <c r="T201" i="4" s="1"/>
  <c r="R164" i="4" l="1"/>
  <c r="R83" i="4"/>
  <c r="R82" i="4" s="1"/>
  <c r="S83" i="4"/>
  <c r="S82" i="4" s="1"/>
  <c r="T83" i="4"/>
  <c r="T82" i="4" s="1"/>
  <c r="W84" i="4"/>
  <c r="W96" i="4" l="1"/>
  <c r="R94" i="4"/>
  <c r="S94" i="4"/>
  <c r="T94" i="4"/>
  <c r="Q83" i="4"/>
  <c r="V94" i="4"/>
  <c r="S213" i="4"/>
  <c r="T213" i="4"/>
  <c r="R213" i="4"/>
  <c r="U213" i="4"/>
  <c r="S209" i="4"/>
  <c r="T209" i="4"/>
  <c r="R209" i="4"/>
  <c r="S205" i="4"/>
  <c r="T205" i="4"/>
  <c r="R205" i="4"/>
  <c r="V209" i="4"/>
  <c r="Q94" i="4" l="1"/>
  <c r="U202" i="4"/>
  <c r="U201" i="4" s="1"/>
  <c r="U209" i="4"/>
  <c r="U94" i="4"/>
  <c r="W95" i="4"/>
  <c r="W94" i="4" s="1"/>
  <c r="U205" i="4"/>
  <c r="V213" i="4"/>
  <c r="Q82" i="4"/>
  <c r="Q261" i="4"/>
  <c r="W263" i="4"/>
  <c r="W264" i="4"/>
  <c r="Q229" i="4"/>
  <c r="Q160" i="4"/>
  <c r="Q156" i="4"/>
  <c r="Q152" i="4"/>
  <c r="Q105" i="4"/>
  <c r="Q79" i="4"/>
  <c r="W75" i="4"/>
  <c r="W73" i="4"/>
  <c r="W68" i="4"/>
  <c r="W70" i="4"/>
  <c r="R42" i="4"/>
  <c r="S42" i="4"/>
  <c r="V202" i="4" l="1"/>
  <c r="V201" i="4" s="1"/>
  <c r="V205" i="4"/>
  <c r="W261" i="4"/>
  <c r="Q242" i="4"/>
  <c r="Q163" i="4"/>
  <c r="W44" i="4" l="1"/>
  <c r="Q42" i="4"/>
  <c r="Q30" i="4" s="1"/>
  <c r="Q178" i="4"/>
  <c r="W100" i="4"/>
  <c r="W247" i="4" l="1"/>
  <c r="W189" i="4"/>
  <c r="W186" i="4"/>
  <c r="W182" i="4"/>
  <c r="W180" i="4"/>
  <c r="W195" i="4"/>
  <c r="S165" i="4" l="1"/>
  <c r="T165" i="4"/>
  <c r="U165" i="4"/>
  <c r="V165" i="4"/>
  <c r="W165" i="4"/>
  <c r="Q165" i="4"/>
  <c r="W215" i="4" l="1"/>
  <c r="W214" i="4"/>
  <c r="W211" i="4"/>
  <c r="W210" i="4"/>
  <c r="W207" i="4"/>
  <c r="W206" i="4"/>
  <c r="Q203" i="4"/>
  <c r="W203" i="4" s="1"/>
  <c r="Q202" i="4"/>
  <c r="W202" i="4" s="1"/>
  <c r="Q205" i="4"/>
  <c r="Q209" i="4"/>
  <c r="Q213" i="4"/>
  <c r="Q201" i="4" l="1"/>
  <c r="W172" i="4" l="1"/>
  <c r="W196" i="4"/>
  <c r="W265" i="4"/>
  <c r="W262" i="4"/>
  <c r="W43" i="4" l="1"/>
  <c r="W42" i="4" s="1"/>
  <c r="S30" i="4" l="1"/>
  <c r="R30" i="4"/>
  <c r="U30" i="4" l="1"/>
  <c r="U23" i="4" l="1"/>
  <c r="V23" i="4"/>
  <c r="Q23" i="4"/>
  <c r="T23" i="4"/>
  <c r="S23" i="4"/>
  <c r="W347" i="4" l="1"/>
  <c r="W345" i="4"/>
  <c r="W343" i="4"/>
  <c r="W338" i="4"/>
  <c r="W341" i="4"/>
  <c r="W336" i="4"/>
  <c r="V97" i="4"/>
  <c r="T97" i="4"/>
  <c r="S97" i="4"/>
  <c r="R97" i="4"/>
  <c r="V93" i="4"/>
  <c r="U93" i="4"/>
  <c r="T93" i="4"/>
  <c r="S93" i="4"/>
  <c r="R93" i="4"/>
  <c r="Q93" i="4"/>
  <c r="V91" i="4"/>
  <c r="U91" i="4"/>
  <c r="T91" i="4"/>
  <c r="S91" i="4"/>
  <c r="R91" i="4"/>
  <c r="Q91" i="4"/>
  <c r="V89" i="4"/>
  <c r="U89" i="4"/>
  <c r="T89" i="4"/>
  <c r="S89" i="4"/>
  <c r="R89" i="4"/>
  <c r="Q89" i="4"/>
  <c r="V87" i="4"/>
  <c r="U87" i="4"/>
  <c r="T87" i="4"/>
  <c r="S87" i="4"/>
  <c r="R87" i="4"/>
  <c r="Q87" i="4"/>
  <c r="V81" i="4"/>
  <c r="U81" i="4"/>
  <c r="T81" i="4"/>
  <c r="S81" i="4"/>
  <c r="R81" i="4"/>
  <c r="Q24" i="4" l="1"/>
  <c r="Q85" i="4"/>
  <c r="Q78" i="4"/>
  <c r="W97" i="4"/>
  <c r="T31" i="4"/>
  <c r="U31" i="4"/>
  <c r="V31" i="4"/>
  <c r="W63" i="4"/>
  <c r="W62" i="4"/>
  <c r="W59" i="4"/>
  <c r="W60" i="4"/>
  <c r="U243" i="4" l="1"/>
  <c r="V243" i="4"/>
  <c r="W243" i="4" l="1"/>
  <c r="S31" i="4"/>
  <c r="W31" i="4" s="1"/>
  <c r="W45" i="4"/>
  <c r="W46" i="4"/>
  <c r="W48" i="4"/>
  <c r="W49" i="4"/>
  <c r="W51" i="4"/>
  <c r="W52" i="4"/>
  <c r="W57" i="4"/>
  <c r="W32" i="4" l="1"/>
  <c r="W23" i="4" s="1"/>
  <c r="T248" i="4" l="1"/>
  <c r="V248" i="4"/>
  <c r="U248" i="4"/>
  <c r="V30" i="4" l="1"/>
  <c r="W47" i="4"/>
  <c r="W50" i="4"/>
  <c r="W53" i="4"/>
  <c r="W58" i="4"/>
  <c r="W61" i="4"/>
  <c r="S105" i="4"/>
  <c r="W30" i="4" l="1"/>
  <c r="T30" i="4"/>
  <c r="W229" i="4" l="1"/>
  <c r="R77" i="4" l="1"/>
  <c r="S275" i="4"/>
  <c r="R275" i="4"/>
  <c r="R177" i="4" l="1"/>
  <c r="S177" i="4"/>
  <c r="T177" i="4"/>
  <c r="U177" i="4"/>
  <c r="V177" i="4"/>
  <c r="W177" i="4"/>
  <c r="Q177" i="4"/>
  <c r="W102" i="4"/>
  <c r="V102" i="4"/>
  <c r="U102" i="4"/>
  <c r="T102" i="4"/>
  <c r="S102" i="4"/>
  <c r="R102" i="4"/>
  <c r="Q102" i="4"/>
  <c r="R199" i="4"/>
  <c r="S199" i="4"/>
  <c r="Q199" i="4"/>
  <c r="R204" i="4"/>
  <c r="S204" i="4"/>
  <c r="T204" i="4"/>
  <c r="U204" i="4"/>
  <c r="V204" i="4"/>
  <c r="Q204" i="4"/>
  <c r="T275" i="4"/>
  <c r="Q277" i="4"/>
  <c r="Q275" i="4" s="1"/>
  <c r="W259" i="4"/>
  <c r="W256" i="4"/>
  <c r="W217" i="4"/>
  <c r="W277" i="4" l="1"/>
  <c r="T199" i="4"/>
  <c r="V278" i="4"/>
  <c r="U197" i="4"/>
  <c r="V197" i="4" s="1"/>
  <c r="W248" i="4"/>
  <c r="R176" i="4"/>
  <c r="S176" i="4"/>
  <c r="Q176" i="4"/>
  <c r="U173" i="4"/>
  <c r="U164" i="4"/>
  <c r="W164" i="4" s="1"/>
  <c r="S160" i="4"/>
  <c r="U160" i="4" s="1"/>
  <c r="V160" i="4" s="1"/>
  <c r="S156" i="4"/>
  <c r="S152" i="4"/>
  <c r="U105" i="4"/>
  <c r="V105" i="4" s="1"/>
  <c r="R104" i="4"/>
  <c r="S104" i="4"/>
  <c r="T104" i="4"/>
  <c r="U104" i="4"/>
  <c r="V104" i="4"/>
  <c r="W104" i="4"/>
  <c r="Q104" i="4"/>
  <c r="S77" i="4"/>
  <c r="R85" i="4"/>
  <c r="S85" i="4"/>
  <c r="T85" i="4"/>
  <c r="U85" i="4"/>
  <c r="V85" i="4"/>
  <c r="Q77" i="4" l="1"/>
  <c r="U275" i="4"/>
  <c r="V275" i="4"/>
  <c r="U199" i="4"/>
  <c r="W278" i="4"/>
  <c r="W275" i="4" s="1"/>
  <c r="W197" i="4"/>
  <c r="W231" i="4"/>
  <c r="W222" i="4" s="1"/>
  <c r="W213" i="4"/>
  <c r="T176" i="4"/>
  <c r="W209" i="4"/>
  <c r="U191" i="4"/>
  <c r="V191" i="4" s="1"/>
  <c r="Q103" i="4"/>
  <c r="Q101" i="4" s="1"/>
  <c r="U187" i="4"/>
  <c r="V187" i="4" s="1"/>
  <c r="U184" i="4"/>
  <c r="V184" i="4" s="1"/>
  <c r="V103" i="4"/>
  <c r="U181" i="4"/>
  <c r="V181" i="4" s="1"/>
  <c r="R103" i="4"/>
  <c r="R101" i="4" s="1"/>
  <c r="U178" i="4"/>
  <c r="U103" i="4"/>
  <c r="T103" i="4"/>
  <c r="S103" i="4"/>
  <c r="S101" i="4" s="1"/>
  <c r="V173" i="4"/>
  <c r="W173" i="4" s="1"/>
  <c r="W160" i="4"/>
  <c r="W156" i="4"/>
  <c r="W152" i="4"/>
  <c r="W105" i="4"/>
  <c r="W90" i="4"/>
  <c r="W33" i="4"/>
  <c r="W332" i="4"/>
  <c r="W334" i="4"/>
  <c r="W198" i="4"/>
  <c r="W241" i="4"/>
  <c r="W239" i="4"/>
  <c r="W237" i="4"/>
  <c r="W236" i="4"/>
  <c r="W234" i="4"/>
  <c r="U83" i="4" l="1"/>
  <c r="U82" i="4" s="1"/>
  <c r="T101" i="4"/>
  <c r="V199" i="4"/>
  <c r="W205" i="4"/>
  <c r="V178" i="4"/>
  <c r="V176" i="4" s="1"/>
  <c r="V101" i="4" s="1"/>
  <c r="U176" i="4"/>
  <c r="U101" i="4" s="1"/>
  <c r="W191" i="4"/>
  <c r="W187" i="4"/>
  <c r="W184" i="4"/>
  <c r="W181" i="4"/>
  <c r="W103" i="4"/>
  <c r="V83" i="4"/>
  <c r="V82" i="4" s="1"/>
  <c r="T77" i="4"/>
  <c r="W92" i="4"/>
  <c r="W88" i="4"/>
  <c r="R28" i="4"/>
  <c r="S28" i="4"/>
  <c r="T28" i="4"/>
  <c r="U28" i="4"/>
  <c r="V28" i="4"/>
  <c r="Q28" i="4"/>
  <c r="W83" i="4" l="1"/>
  <c r="V77" i="4"/>
  <c r="W79" i="4"/>
  <c r="W201" i="4"/>
  <c r="W199" i="4"/>
  <c r="W178" i="4"/>
  <c r="W176" i="4" s="1"/>
  <c r="W101" i="4" s="1"/>
  <c r="W86" i="4"/>
  <c r="A14" i="4"/>
  <c r="A16" i="4"/>
  <c r="H16" i="4"/>
  <c r="I16" i="4"/>
  <c r="J16" i="4"/>
  <c r="K16" i="4"/>
  <c r="L16" i="4"/>
  <c r="N16" i="4"/>
  <c r="A17" i="4"/>
  <c r="H17" i="4"/>
  <c r="I17" i="4"/>
  <c r="J17" i="4"/>
  <c r="K17" i="4"/>
  <c r="L17" i="4"/>
  <c r="N17" i="4"/>
  <c r="A18" i="4"/>
  <c r="H18" i="4"/>
  <c r="I18" i="4"/>
  <c r="J18" i="4"/>
  <c r="K18" i="4"/>
  <c r="L18" i="4"/>
  <c r="N18" i="4"/>
  <c r="A19" i="4"/>
  <c r="H19" i="4"/>
  <c r="I19" i="4"/>
  <c r="J19" i="4"/>
  <c r="K19" i="4"/>
  <c r="L19" i="4"/>
  <c r="N19" i="4"/>
  <c r="A20" i="4"/>
  <c r="H20" i="4"/>
  <c r="I20" i="4"/>
  <c r="J20" i="4"/>
  <c r="K20" i="4"/>
  <c r="L20" i="4"/>
  <c r="N20" i="4"/>
  <c r="A21" i="4"/>
  <c r="H21" i="4"/>
  <c r="I21" i="4"/>
  <c r="J21" i="4"/>
  <c r="K21" i="4"/>
  <c r="L21" i="4"/>
  <c r="N21" i="4"/>
  <c r="W82" i="4" l="1"/>
  <c r="W77" i="4" s="1"/>
  <c r="U77" i="4"/>
  <c r="W274" i="4"/>
  <c r="W272" i="4"/>
  <c r="W270" i="4"/>
  <c r="W268" i="4"/>
  <c r="W267" i="4"/>
  <c r="W245" i="4" l="1"/>
  <c r="W225" i="4" l="1"/>
  <c r="W28" i="4" s="1"/>
  <c r="Q26" i="4" l="1"/>
  <c r="R200" i="4" l="1"/>
  <c r="S200" i="4"/>
  <c r="T200" i="4"/>
  <c r="U200" i="4"/>
  <c r="V200" i="4"/>
  <c r="Q200" i="4"/>
  <c r="R78" i="4"/>
  <c r="S78" i="4"/>
  <c r="T78" i="4"/>
  <c r="U78" i="4"/>
  <c r="V78" i="4"/>
  <c r="R27" i="4"/>
  <c r="S27" i="4"/>
  <c r="T27" i="4"/>
  <c r="U27" i="4"/>
  <c r="V27" i="4"/>
  <c r="Q27" i="4"/>
  <c r="R26" i="4"/>
  <c r="S26" i="4"/>
  <c r="T26" i="4"/>
  <c r="U26" i="4"/>
  <c r="V26" i="4"/>
  <c r="R25" i="4"/>
  <c r="S25" i="4"/>
  <c r="T25" i="4"/>
  <c r="U25" i="4"/>
  <c r="V25" i="4"/>
  <c r="W25" i="4"/>
  <c r="Q25" i="4"/>
  <c r="R24" i="4"/>
  <c r="S24" i="4"/>
  <c r="T24" i="4"/>
  <c r="U24" i="4"/>
  <c r="V24" i="4"/>
  <c r="W200" i="4" l="1"/>
  <c r="W27" i="4"/>
  <c r="W24" i="4"/>
  <c r="W171" i="4" l="1"/>
  <c r="W188" i="4"/>
  <c r="W151" i="4"/>
  <c r="W183" i="4"/>
  <c r="W155" i="4"/>
  <c r="W159" i="4"/>
  <c r="W81" i="4"/>
  <c r="W87" i="4"/>
  <c r="W89" i="4"/>
  <c r="W91" i="4"/>
  <c r="W93" i="4"/>
  <c r="W98" i="4"/>
  <c r="W99" i="4"/>
  <c r="W150" i="4"/>
  <c r="W154" i="4"/>
  <c r="W158" i="4"/>
  <c r="W162" i="4"/>
  <c r="W163" i="4"/>
  <c r="W166" i="4"/>
  <c r="W167" i="4"/>
  <c r="W168" i="4"/>
  <c r="W169" i="4"/>
  <c r="W170" i="4"/>
  <c r="W174" i="4"/>
  <c r="W175" i="4"/>
  <c r="W179" i="4"/>
  <c r="W185" i="4"/>
  <c r="W190" i="4"/>
  <c r="W193" i="4"/>
  <c r="W208" i="4"/>
  <c r="W212" i="4"/>
  <c r="W218" i="4"/>
  <c r="W253" i="4"/>
  <c r="W257" i="4"/>
  <c r="W258" i="4"/>
  <c r="W260" i="4"/>
  <c r="W26" i="4" l="1"/>
  <c r="W204" i="4"/>
  <c r="W85" i="4"/>
  <c r="W78" i="4"/>
  <c r="T279" i="4" l="1"/>
  <c r="U279" i="4" s="1"/>
  <c r="V279" i="4" s="1"/>
  <c r="T280" i="4"/>
  <c r="U280" i="4" s="1"/>
  <c r="V280" i="4" s="1"/>
  <c r="T281" i="4"/>
  <c r="U281" i="4" s="1"/>
  <c r="V281" i="4" s="1"/>
  <c r="T282" i="4"/>
  <c r="U282" i="4" s="1"/>
  <c r="V282" i="4" s="1"/>
  <c r="T283" i="4"/>
  <c r="U283" i="4" s="1"/>
  <c r="V283" i="4" s="1"/>
  <c r="T284" i="4"/>
  <c r="U284" i="4" s="1"/>
  <c r="V284" i="4" s="1"/>
  <c r="T285" i="4"/>
  <c r="U285" i="4" s="1"/>
  <c r="V285" i="4" s="1"/>
  <c r="T286" i="4"/>
  <c r="U286" i="4" s="1"/>
  <c r="V286" i="4" s="1"/>
  <c r="T287" i="4"/>
  <c r="U287" i="4" s="1"/>
  <c r="V287" i="4" s="1"/>
  <c r="T288" i="4"/>
  <c r="U288" i="4" s="1"/>
  <c r="V288" i="4" s="1"/>
  <c r="T289" i="4"/>
  <c r="U289" i="4" s="1"/>
  <c r="V289" i="4" s="1"/>
  <c r="T290" i="4"/>
  <c r="U290" i="4" s="1"/>
  <c r="V290" i="4" s="1"/>
  <c r="T291" i="4"/>
  <c r="U291" i="4" s="1"/>
  <c r="V291" i="4" s="1"/>
  <c r="T292" i="4"/>
  <c r="U292" i="4" s="1"/>
  <c r="V292" i="4" s="1"/>
  <c r="T293" i="4"/>
  <c r="U293" i="4" s="1"/>
  <c r="V293" i="4" s="1"/>
  <c r="T294" i="4"/>
  <c r="U294" i="4" s="1"/>
  <c r="V294" i="4" s="1"/>
  <c r="T295" i="4"/>
  <c r="U295" i="4" s="1"/>
  <c r="V295" i="4" s="1"/>
  <c r="T296" i="4"/>
  <c r="U296" i="4" s="1"/>
  <c r="V296" i="4" s="1"/>
  <c r="T297" i="4"/>
  <c r="U297" i="4" s="1"/>
  <c r="V297" i="4" s="1"/>
  <c r="T298" i="4"/>
  <c r="U298" i="4" s="1"/>
  <c r="V298" i="4" s="1"/>
  <c r="T299" i="4"/>
  <c r="U299" i="4" s="1"/>
  <c r="V299" i="4" s="1"/>
  <c r="T300" i="4"/>
  <c r="T301" i="4"/>
  <c r="U301" i="4" s="1"/>
  <c r="V301" i="4" s="1"/>
  <c r="T302" i="4"/>
  <c r="U302" i="4" s="1"/>
  <c r="V302" i="4" s="1"/>
  <c r="T303" i="4"/>
  <c r="U303" i="4" s="1"/>
  <c r="V303" i="4" s="1"/>
  <c r="T304" i="4"/>
  <c r="T305" i="4"/>
  <c r="T306" i="4"/>
  <c r="T307" i="4"/>
  <c r="T308" i="4"/>
  <c r="T309" i="4"/>
  <c r="U309" i="4" s="1"/>
  <c r="V309" i="4" s="1"/>
  <c r="T310" i="4"/>
  <c r="U310" i="4" s="1"/>
  <c r="V310" i="4" s="1"/>
  <c r="T311" i="4"/>
  <c r="U311" i="4" s="1"/>
  <c r="V311" i="4" s="1"/>
  <c r="T312" i="4"/>
  <c r="T313" i="4"/>
  <c r="T314" i="4"/>
  <c r="T315" i="4"/>
  <c r="T316" i="4"/>
  <c r="T317" i="4"/>
  <c r="U317" i="4" s="1"/>
  <c r="V317" i="4" s="1"/>
  <c r="T318" i="4"/>
  <c r="T319" i="4"/>
  <c r="T320" i="4"/>
  <c r="T321" i="4"/>
  <c r="T322" i="4"/>
  <c r="T323" i="4"/>
  <c r="U323" i="4" s="1"/>
  <c r="V323" i="4" s="1"/>
  <c r="T324" i="4"/>
  <c r="T325" i="4"/>
  <c r="T326" i="4"/>
  <c r="T327" i="4"/>
  <c r="T328" i="4"/>
  <c r="T329" i="4"/>
  <c r="U328" i="4" l="1"/>
  <c r="V328" i="4" s="1"/>
  <c r="U320" i="4"/>
  <c r="V320" i="4" s="1"/>
  <c r="U312" i="4"/>
  <c r="V312" i="4" s="1"/>
  <c r="U304" i="4"/>
  <c r="V304" i="4" s="1"/>
  <c r="U300" i="4"/>
  <c r="V300" i="4" s="1"/>
  <c r="U307" i="4"/>
  <c r="V307" i="4" s="1"/>
  <c r="U326" i="4"/>
  <c r="V326" i="4" s="1"/>
  <c r="U322" i="4"/>
  <c r="V322" i="4" s="1"/>
  <c r="U318" i="4"/>
  <c r="V318" i="4" s="1"/>
  <c r="U314" i="4"/>
  <c r="V314" i="4" s="1"/>
  <c r="U306" i="4"/>
  <c r="V306" i="4" s="1"/>
  <c r="U324" i="4"/>
  <c r="V324" i="4" s="1"/>
  <c r="U316" i="4"/>
  <c r="V316" i="4" s="1"/>
  <c r="U308" i="4"/>
  <c r="V308" i="4" s="1"/>
  <c r="U327" i="4"/>
  <c r="V327" i="4" s="1"/>
  <c r="U319" i="4"/>
  <c r="V319" i="4" s="1"/>
  <c r="U315" i="4"/>
  <c r="V315" i="4" s="1"/>
  <c r="U329" i="4"/>
  <c r="V329" i="4" s="1"/>
  <c r="U325" i="4"/>
  <c r="V325" i="4" s="1"/>
  <c r="U321" i="4"/>
  <c r="V321" i="4" s="1"/>
  <c r="U313" i="4"/>
  <c r="V313" i="4" s="1"/>
  <c r="U305" i="4"/>
  <c r="V305" i="4" s="1"/>
  <c r="T242" i="4" l="1"/>
  <c r="T222" i="4"/>
  <c r="W313" i="4"/>
  <c r="W325" i="4"/>
  <c r="W315" i="4"/>
  <c r="W327" i="4"/>
  <c r="W308" i="4"/>
  <c r="W324" i="4"/>
  <c r="W314" i="4"/>
  <c r="W322" i="4"/>
  <c r="W307" i="4"/>
  <c r="W304" i="4"/>
  <c r="W320" i="4"/>
  <c r="W305" i="4"/>
  <c r="W321" i="4"/>
  <c r="W329" i="4"/>
  <c r="W319" i="4"/>
  <c r="W316" i="4"/>
  <c r="W306" i="4"/>
  <c r="W318" i="4"/>
  <c r="W326" i="4"/>
  <c r="W300" i="4"/>
  <c r="W312" i="4"/>
  <c r="W328" i="4"/>
  <c r="U242" i="4"/>
  <c r="V242" i="4"/>
  <c r="V222" i="4"/>
  <c r="R20" i="4"/>
  <c r="Q20" i="4"/>
  <c r="R16" i="4"/>
  <c r="R17" i="4"/>
  <c r="R18" i="4"/>
  <c r="R19" i="4"/>
  <c r="T221" i="4" l="1"/>
  <c r="R21" i="4"/>
  <c r="Q16" i="4"/>
  <c r="Q17" i="4"/>
  <c r="U222" i="4"/>
  <c r="U221" i="4" s="1"/>
  <c r="S17" i="4"/>
  <c r="T17" i="4" s="1"/>
  <c r="U17" i="4" s="1"/>
  <c r="V17" i="4" s="1"/>
  <c r="S19" i="4"/>
  <c r="T19" i="4" s="1"/>
  <c r="U19" i="4" s="1"/>
  <c r="V19" i="4" s="1"/>
  <c r="S16" i="4"/>
  <c r="T16" i="4" s="1"/>
  <c r="U16" i="4" s="1"/>
  <c r="V16" i="4" s="1"/>
  <c r="S18" i="4"/>
  <c r="T18" i="4" s="1"/>
  <c r="U18" i="4" s="1"/>
  <c r="V18" i="4" s="1"/>
  <c r="V221" i="4"/>
  <c r="Q21" i="4"/>
  <c r="S20" i="4"/>
  <c r="T20" i="4" s="1"/>
  <c r="U20" i="4" s="1"/>
  <c r="V20" i="4" s="1"/>
  <c r="S222" i="4" l="1"/>
  <c r="W20" i="4"/>
  <c r="W17" i="4"/>
  <c r="W16" i="4"/>
  <c r="Q19" i="4"/>
  <c r="W19" i="4" s="1"/>
  <c r="S242" i="4"/>
  <c r="R242" i="4"/>
  <c r="R222" i="4"/>
  <c r="Q222" i="4"/>
  <c r="W242" i="4" l="1"/>
  <c r="W221" i="4" s="1"/>
  <c r="S221" i="4"/>
  <c r="Q221" i="4"/>
  <c r="R221" i="4"/>
  <c r="S249" i="4" l="1"/>
  <c r="S250" i="4"/>
  <c r="S251" i="4"/>
  <c r="S252" i="4"/>
  <c r="S223" i="4"/>
  <c r="S224" i="4"/>
  <c r="Q281" i="4"/>
  <c r="Q282" i="4"/>
  <c r="R282" i="4"/>
  <c r="Q283" i="4"/>
  <c r="R283" i="4"/>
  <c r="Q284" i="4"/>
  <c r="R284" i="4"/>
  <c r="Q285" i="4"/>
  <c r="R285" i="4"/>
  <c r="Q286" i="4"/>
  <c r="R286" i="4"/>
  <c r="R287" i="4"/>
  <c r="W287" i="4" s="1"/>
  <c r="R288" i="4"/>
  <c r="W288" i="4" s="1"/>
  <c r="R289" i="4"/>
  <c r="W289" i="4" s="1"/>
  <c r="R290" i="4"/>
  <c r="W290" i="4" s="1"/>
  <c r="R291" i="4"/>
  <c r="W291" i="4" s="1"/>
  <c r="R292" i="4"/>
  <c r="W292" i="4" s="1"/>
  <c r="R293" i="4"/>
  <c r="W293" i="4" s="1"/>
  <c r="R294" i="4"/>
  <c r="W294" i="4" s="1"/>
  <c r="R295" i="4"/>
  <c r="W295" i="4" s="1"/>
  <c r="R296" i="4"/>
  <c r="W296" i="4" s="1"/>
  <c r="R297" i="4"/>
  <c r="W297" i="4" s="1"/>
  <c r="R298" i="4"/>
  <c r="W298" i="4" s="1"/>
  <c r="T251" i="4" l="1"/>
  <c r="U251" i="4" s="1"/>
  <c r="V251" i="4" s="1"/>
  <c r="W286" i="4"/>
  <c r="W282" i="4"/>
  <c r="T224" i="4"/>
  <c r="U224" i="4" s="1"/>
  <c r="V224" i="4" s="1"/>
  <c r="T250" i="4"/>
  <c r="U250" i="4" s="1"/>
  <c r="V250" i="4" s="1"/>
  <c r="T223" i="4"/>
  <c r="U223" i="4" s="1"/>
  <c r="V223" i="4" s="1"/>
  <c r="T249" i="4"/>
  <c r="U249" i="4" s="1"/>
  <c r="V249" i="4" s="1"/>
  <c r="W285" i="4"/>
  <c r="W283" i="4"/>
  <c r="T252" i="4"/>
  <c r="U252" i="4" s="1"/>
  <c r="V252" i="4" s="1"/>
  <c r="W284" i="4"/>
  <c r="R29" i="4"/>
  <c r="R15" i="4" s="1"/>
  <c r="Q280" i="4"/>
  <c r="W250" i="4" l="1"/>
  <c r="W224" i="4"/>
  <c r="W251" i="4"/>
  <c r="Q279" i="4"/>
  <c r="W252" i="4"/>
  <c r="W223" i="4"/>
  <c r="W249" i="4"/>
  <c r="Q18" i="4" l="1"/>
  <c r="W18" i="4" s="1"/>
  <c r="S106" i="4" l="1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80" i="4"/>
  <c r="T80" i="4" l="1"/>
  <c r="U80" i="4" s="1"/>
  <c r="V80" i="4" s="1"/>
  <c r="T141" i="4"/>
  <c r="U141" i="4" s="1"/>
  <c r="V141" i="4" s="1"/>
  <c r="T137" i="4"/>
  <c r="U137" i="4" s="1"/>
  <c r="V137" i="4" s="1"/>
  <c r="T129" i="4"/>
  <c r="U129" i="4" s="1"/>
  <c r="V129" i="4" s="1"/>
  <c r="T121" i="4"/>
  <c r="U121" i="4" s="1"/>
  <c r="V121" i="4" s="1"/>
  <c r="T148" i="4"/>
  <c r="U148" i="4" s="1"/>
  <c r="V148" i="4" s="1"/>
  <c r="T144" i="4"/>
  <c r="U144" i="4" s="1"/>
  <c r="V144" i="4" s="1"/>
  <c r="T140" i="4"/>
  <c r="U140" i="4" s="1"/>
  <c r="V140" i="4" s="1"/>
  <c r="T136" i="4"/>
  <c r="U136" i="4" s="1"/>
  <c r="V136" i="4" s="1"/>
  <c r="T132" i="4"/>
  <c r="U132" i="4" s="1"/>
  <c r="V132" i="4" s="1"/>
  <c r="T128" i="4"/>
  <c r="U128" i="4" s="1"/>
  <c r="V128" i="4" s="1"/>
  <c r="T124" i="4"/>
  <c r="U124" i="4" s="1"/>
  <c r="V124" i="4" s="1"/>
  <c r="T120" i="4"/>
  <c r="U120" i="4" s="1"/>
  <c r="V120" i="4" s="1"/>
  <c r="T116" i="4"/>
  <c r="U116" i="4" s="1"/>
  <c r="V116" i="4" s="1"/>
  <c r="T112" i="4"/>
  <c r="U112" i="4" s="1"/>
  <c r="V112" i="4" s="1"/>
  <c r="T108" i="4"/>
  <c r="U108" i="4" s="1"/>
  <c r="V108" i="4" s="1"/>
  <c r="T147" i="4"/>
  <c r="U147" i="4" s="1"/>
  <c r="V147" i="4" s="1"/>
  <c r="T143" i="4"/>
  <c r="U143" i="4" s="1"/>
  <c r="V143" i="4" s="1"/>
  <c r="T139" i="4"/>
  <c r="U139" i="4" s="1"/>
  <c r="V139" i="4" s="1"/>
  <c r="T135" i="4"/>
  <c r="U135" i="4" s="1"/>
  <c r="V135" i="4" s="1"/>
  <c r="T131" i="4"/>
  <c r="U131" i="4" s="1"/>
  <c r="V131" i="4" s="1"/>
  <c r="T127" i="4"/>
  <c r="U127" i="4" s="1"/>
  <c r="V127" i="4" s="1"/>
  <c r="T123" i="4"/>
  <c r="U123" i="4" s="1"/>
  <c r="V123" i="4" s="1"/>
  <c r="T119" i="4"/>
  <c r="U119" i="4" s="1"/>
  <c r="V119" i="4" s="1"/>
  <c r="T115" i="4"/>
  <c r="U115" i="4" s="1"/>
  <c r="V115" i="4" s="1"/>
  <c r="T111" i="4"/>
  <c r="U111" i="4" s="1"/>
  <c r="V111" i="4" s="1"/>
  <c r="T107" i="4"/>
  <c r="U107" i="4" s="1"/>
  <c r="V107" i="4" s="1"/>
  <c r="T146" i="4"/>
  <c r="U146" i="4" s="1"/>
  <c r="V146" i="4" s="1"/>
  <c r="T142" i="4"/>
  <c r="U142" i="4" s="1"/>
  <c r="V142" i="4" s="1"/>
  <c r="T138" i="4"/>
  <c r="U138" i="4" s="1"/>
  <c r="V138" i="4" s="1"/>
  <c r="T134" i="4"/>
  <c r="U134" i="4" s="1"/>
  <c r="V134" i="4" s="1"/>
  <c r="T130" i="4"/>
  <c r="U130" i="4" s="1"/>
  <c r="V130" i="4" s="1"/>
  <c r="T126" i="4"/>
  <c r="U126" i="4" s="1"/>
  <c r="V126" i="4" s="1"/>
  <c r="T122" i="4"/>
  <c r="U122" i="4" s="1"/>
  <c r="V122" i="4" s="1"/>
  <c r="T118" i="4"/>
  <c r="U118" i="4" s="1"/>
  <c r="V118" i="4" s="1"/>
  <c r="T114" i="4"/>
  <c r="U114" i="4" s="1"/>
  <c r="V114" i="4" s="1"/>
  <c r="T110" i="4"/>
  <c r="U110" i="4" s="1"/>
  <c r="V110" i="4" s="1"/>
  <c r="T106" i="4"/>
  <c r="U106" i="4" s="1"/>
  <c r="V106" i="4" s="1"/>
  <c r="T145" i="4"/>
  <c r="U145" i="4" s="1"/>
  <c r="V145" i="4" s="1"/>
  <c r="T133" i="4"/>
  <c r="U133" i="4" s="1"/>
  <c r="V133" i="4" s="1"/>
  <c r="T125" i="4"/>
  <c r="U125" i="4" s="1"/>
  <c r="V125" i="4" s="1"/>
  <c r="T117" i="4"/>
  <c r="U117" i="4" s="1"/>
  <c r="V117" i="4" s="1"/>
  <c r="T113" i="4"/>
  <c r="U113" i="4" s="1"/>
  <c r="V113" i="4" s="1"/>
  <c r="T109" i="4"/>
  <c r="U109" i="4" s="1"/>
  <c r="V109" i="4" s="1"/>
  <c r="S21" i="4"/>
  <c r="S29" i="4"/>
  <c r="S15" i="4" s="1"/>
  <c r="Q29" i="4"/>
  <c r="W140" i="4" l="1"/>
  <c r="W134" i="4"/>
  <c r="W119" i="4"/>
  <c r="W145" i="4"/>
  <c r="W108" i="4"/>
  <c r="W113" i="4"/>
  <c r="W124" i="4"/>
  <c r="W118" i="4"/>
  <c r="W135" i="4"/>
  <c r="W129" i="4"/>
  <c r="W125" i="4"/>
  <c r="W126" i="4"/>
  <c r="W111" i="4"/>
  <c r="W143" i="4"/>
  <c r="W132" i="4"/>
  <c r="W141" i="4"/>
  <c r="W110" i="4"/>
  <c r="W142" i="4"/>
  <c r="W127" i="4"/>
  <c r="W116" i="4"/>
  <c r="W148" i="4"/>
  <c r="T21" i="4"/>
  <c r="U21" i="4" s="1"/>
  <c r="V21" i="4" s="1"/>
  <c r="W109" i="4"/>
  <c r="W117" i="4"/>
  <c r="W133" i="4"/>
  <c r="W106" i="4"/>
  <c r="W114" i="4"/>
  <c r="W122" i="4"/>
  <c r="W130" i="4"/>
  <c r="W138" i="4"/>
  <c r="W146" i="4"/>
  <c r="W107" i="4"/>
  <c r="W115" i="4"/>
  <c r="W123" i="4"/>
  <c r="W131" i="4"/>
  <c r="W139" i="4"/>
  <c r="W147" i="4"/>
  <c r="W112" i="4"/>
  <c r="W120" i="4"/>
  <c r="W128" i="4"/>
  <c r="W136" i="4"/>
  <c r="W144" i="4"/>
  <c r="W121" i="4"/>
  <c r="W137" i="4"/>
  <c r="W80" i="4"/>
  <c r="T29" i="4"/>
  <c r="T15" i="4" s="1"/>
  <c r="Q15" i="4"/>
  <c r="R323" i="4"/>
  <c r="Q323" i="4"/>
  <c r="R317" i="4"/>
  <c r="Q317" i="4"/>
  <c r="R311" i="4"/>
  <c r="Q311" i="4"/>
  <c r="Q309" i="4"/>
  <c r="R310" i="4"/>
  <c r="R301" i="4"/>
  <c r="Q301" i="4"/>
  <c r="W21" i="4" l="1"/>
  <c r="W317" i="4"/>
  <c r="W301" i="4"/>
  <c r="W311" i="4"/>
  <c r="W323" i="4"/>
  <c r="R281" i="4"/>
  <c r="W310" i="4"/>
  <c r="V29" i="4"/>
  <c r="V15" i="4" s="1"/>
  <c r="U15" i="4"/>
  <c r="R309" i="4"/>
  <c r="W309" i="4" s="1"/>
  <c r="R303" i="4"/>
  <c r="W303" i="4" s="1"/>
  <c r="R302" i="4"/>
  <c r="W302" i="4" s="1"/>
  <c r="R299" i="4"/>
  <c r="W299" i="4" s="1"/>
  <c r="W15" i="4" l="1"/>
  <c r="R280" i="4"/>
  <c r="W281" i="4"/>
  <c r="W29" i="4"/>
  <c r="R279" i="4" l="1"/>
  <c r="W279" i="4" s="1"/>
  <c r="W280" i="4"/>
</calcChain>
</file>

<file path=xl/sharedStrings.xml><?xml version="1.0" encoding="utf-8"?>
<sst xmlns="http://schemas.openxmlformats.org/spreadsheetml/2006/main" count="1711" uniqueCount="255">
  <si>
    <t>раздел</t>
  </si>
  <si>
    <t>1) показатель реализации мероприятия</t>
  </si>
  <si>
    <t>Наименование раздела</t>
  </si>
  <si>
    <t>Наименование подраздела</t>
  </si>
  <si>
    <t>Наименование вида расходов</t>
  </si>
  <si>
    <t>2) показатель реализации мероприятия</t>
  </si>
  <si>
    <t>…</t>
  </si>
  <si>
    <t>и т.д.</t>
  </si>
  <si>
    <t>тыс. руб.</t>
  </si>
  <si>
    <r>
      <t>Наименование программы:</t>
    </r>
    <r>
      <rPr>
        <b/>
        <sz val="10"/>
        <color theme="1" tint="4.9989318521683403E-2"/>
        <rFont val="Times New Roman"/>
        <family val="1"/>
        <charset val="204"/>
      </rPr>
      <t xml:space="preserve"> "Благоустройство города Твери" на 2014-2019 годы</t>
    </r>
  </si>
  <si>
    <t>1) летнее содержание</t>
  </si>
  <si>
    <t>2) зимнее содержание</t>
  </si>
  <si>
    <t>летнее содержание магистральных дорог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</si>
  <si>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</si>
  <si>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</si>
  <si>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</si>
  <si>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</si>
  <si>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</si>
  <si>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</si>
  <si>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Обеспечивающая подпрограмма</t>
  </si>
  <si>
    <r>
      <t xml:space="preserve">Мероприятие 1: </t>
    </r>
    <r>
      <rPr>
        <b/>
        <sz val="10"/>
        <color theme="1" tint="4.9989318521683403E-2"/>
        <rFont val="Times New Roman"/>
        <family val="1"/>
        <charset val="204"/>
      </rPr>
      <t>(наименование)</t>
    </r>
  </si>
  <si>
    <r>
      <t xml:space="preserve">Мероприятие 1: </t>
    </r>
    <r>
      <rPr>
        <b/>
        <sz val="10"/>
        <color theme="1" tint="4.9989318521683403E-2"/>
        <rFont val="Times New Roman"/>
        <family val="1"/>
        <charset val="204"/>
      </rPr>
      <t>Текущее содержание дорог, мостов и путепроводов</t>
    </r>
  </si>
  <si>
    <r>
      <t xml:space="preserve">Мероприятие 2: </t>
    </r>
    <r>
      <rPr>
        <b/>
        <sz val="10"/>
        <color theme="1" tint="4.9989318521683403E-2"/>
        <rFont val="Times New Roman"/>
        <family val="1"/>
        <charset val="204"/>
      </rPr>
      <t>Санитарное содержание территорий вдоль дорог</t>
    </r>
  </si>
  <si>
    <r>
      <t xml:space="preserve">Мероприятие 3: </t>
    </r>
    <r>
      <rPr>
        <b/>
        <sz val="10"/>
        <color theme="1" tint="4.9989318521683403E-2"/>
        <rFont val="Times New Roman"/>
        <family val="1"/>
        <charset val="204"/>
      </rPr>
      <t>Санитарное содержание мостов, путепроводов и подходов к ним</t>
    </r>
  </si>
  <si>
    <r>
      <t xml:space="preserve">Мероприятие 4: </t>
    </r>
    <r>
      <rPr>
        <b/>
        <sz val="10"/>
        <color theme="1" tint="4.9989318521683403E-2"/>
        <rFont val="Times New Roman"/>
        <family val="1"/>
        <charset val="204"/>
      </rPr>
      <t xml:space="preserve">Содержание сетей ливневой канализации </t>
    </r>
  </si>
  <si>
    <r>
      <t xml:space="preserve">Мероприятие 5: </t>
    </r>
    <r>
      <rPr>
        <b/>
        <sz val="10"/>
        <color theme="1" tint="4.9989318521683403E-2"/>
        <rFont val="Times New Roman"/>
        <family val="1"/>
        <charset val="204"/>
      </rPr>
      <t xml:space="preserve">Содержание и ремонт искусственных сооружений </t>
    </r>
  </si>
  <si>
    <r>
      <t xml:space="preserve">Мероприятие 6: </t>
    </r>
    <r>
      <rPr>
        <b/>
        <sz val="10"/>
        <color theme="1" tint="4.9989318521683403E-2"/>
        <rFont val="Times New Roman"/>
        <family val="1"/>
        <charset val="204"/>
      </rPr>
      <t xml:space="preserve">Безопасность дорожного движения </t>
    </r>
  </si>
  <si>
    <t>шт.</t>
  </si>
  <si>
    <t>%</t>
  </si>
  <si>
    <t>тыс.кв.м.</t>
  </si>
  <si>
    <t>км</t>
  </si>
  <si>
    <t>м</t>
  </si>
  <si>
    <t>ед.</t>
  </si>
  <si>
    <t xml:space="preserve">ед. </t>
  </si>
  <si>
    <t>мес.</t>
  </si>
  <si>
    <t>тонн</t>
  </si>
  <si>
    <t>Целевое (суммарное) значение показателя</t>
  </si>
  <si>
    <t>значение</t>
  </si>
  <si>
    <r>
      <rPr>
        <sz val="10"/>
        <color theme="1" tint="4.9989318521683403E-2"/>
        <rFont val="Times New Roman"/>
        <family val="1"/>
        <charset val="204"/>
      </rPr>
      <t>Подпрограмма 1:</t>
    </r>
    <r>
      <rPr>
        <b/>
        <sz val="10"/>
        <color theme="1" tint="4.9989318521683403E-2"/>
        <rFont val="Times New Roman"/>
        <family val="1"/>
        <charset val="204"/>
      </rPr>
      <t xml:space="preserve"> "Текущие расходы на благоустройство города Твери" на 2014-2019 года</t>
    </r>
  </si>
  <si>
    <r>
      <t xml:space="preserve">Задача 1: </t>
    </r>
    <r>
      <rPr>
        <b/>
        <sz val="10"/>
        <color theme="1" tint="4.9989318521683403E-2"/>
        <rFont val="Times New Roman"/>
        <family val="1"/>
        <charset val="204"/>
      </rPr>
      <t>"Уличное освещение"</t>
    </r>
  </si>
  <si>
    <r>
      <t xml:space="preserve">Мероприятие 2: </t>
    </r>
    <r>
      <rPr>
        <b/>
        <sz val="10"/>
        <color theme="1" tint="4.9989318521683403E-2"/>
        <rFont val="Times New Roman"/>
        <family val="1"/>
        <charset val="204"/>
      </rPr>
      <t>(наименование)</t>
    </r>
  </si>
  <si>
    <r>
      <t xml:space="preserve">Задача 2: </t>
    </r>
    <r>
      <rPr>
        <b/>
        <sz val="10"/>
        <color theme="1" tint="4.9989318521683403E-2"/>
        <rFont val="Times New Roman"/>
        <family val="1"/>
        <charset val="204"/>
      </rPr>
      <t>"Озеленение"</t>
    </r>
  </si>
  <si>
    <r>
      <t xml:space="preserve">Задача 3: </t>
    </r>
    <r>
      <rPr>
        <b/>
        <sz val="10"/>
        <color theme="1" tint="4.9989318521683403E-2"/>
        <rFont val="Times New Roman"/>
        <family val="1"/>
        <charset val="204"/>
      </rPr>
      <t>"Организация и содержание мест захоронения"</t>
    </r>
  </si>
  <si>
    <r>
      <t xml:space="preserve">Задача 4: </t>
    </r>
    <r>
      <rPr>
        <b/>
        <sz val="10"/>
        <color theme="1" tint="4.9989318521683403E-2"/>
        <rFont val="Times New Roman"/>
        <family val="1"/>
        <charset val="204"/>
      </rPr>
      <t>"Прочие"</t>
    </r>
  </si>
  <si>
    <r>
      <t xml:space="preserve">Задача 5: </t>
    </r>
    <r>
      <rPr>
        <b/>
        <sz val="10"/>
        <color theme="1" tint="4.9989318521683403E-2"/>
        <rFont val="Times New Roman"/>
        <family val="1"/>
        <charset val="204"/>
      </rPr>
      <t>"Объекты санитарной очистки"</t>
    </r>
  </si>
  <si>
    <r>
      <t xml:space="preserve">Задача 6: </t>
    </r>
    <r>
      <rPr>
        <b/>
        <sz val="10"/>
        <color theme="1" tint="4.9989318521683403E-2"/>
        <rFont val="Times New Roman"/>
        <family val="1"/>
        <charset val="204"/>
      </rPr>
      <t>"Расходы на судебные издержки и исполнение судебных решений"</t>
    </r>
  </si>
  <si>
    <r>
      <t xml:space="preserve">Задача 7: </t>
    </r>
    <r>
      <rPr>
        <b/>
        <sz val="10"/>
        <color theme="1" tint="4.9989318521683403E-2"/>
        <rFont val="Times New Roman"/>
        <family val="1"/>
        <charset val="204"/>
      </rPr>
      <t xml:space="preserve">ГЦП "Развитие и благоустройство Заволжского района города Твери на 2012-2015 годы" </t>
    </r>
    <r>
      <rPr>
        <sz val="10"/>
        <color theme="1" tint="4.9989318521683403E-2"/>
        <rFont val="Times New Roman"/>
        <family val="1"/>
        <charset val="204"/>
      </rPr>
      <t>(администрация Заволжского р-на)</t>
    </r>
  </si>
  <si>
    <r>
      <t xml:space="preserve">Задача 8: </t>
    </r>
    <r>
      <rPr>
        <b/>
        <sz val="10"/>
        <color theme="1" tint="4.9989318521683403E-2"/>
        <rFont val="Times New Roman"/>
        <family val="1"/>
        <charset val="204"/>
      </rPr>
      <t xml:space="preserve">ГЦП "Развитие и благоустройство Московского района города Твери на 2012-2015 годы" </t>
    </r>
    <r>
      <rPr>
        <sz val="10"/>
        <color theme="1" tint="4.9989318521683403E-2"/>
        <rFont val="Times New Roman"/>
        <family val="1"/>
        <charset val="204"/>
      </rPr>
      <t>(администрация Заволжского р-на)</t>
    </r>
  </si>
  <si>
    <r>
      <t xml:space="preserve">Задача 9: </t>
    </r>
    <r>
      <rPr>
        <b/>
        <sz val="10"/>
        <color theme="1" tint="4.9989318521683403E-2"/>
        <rFont val="Times New Roman"/>
        <family val="1"/>
        <charset val="204"/>
      </rPr>
      <t xml:space="preserve">ГЦП "Развитие и благоустройство Пролетарского района города Твери на 2012-2015 годы" </t>
    </r>
    <r>
      <rPr>
        <sz val="10"/>
        <color theme="1" tint="4.9989318521683403E-2"/>
        <rFont val="Times New Roman"/>
        <family val="1"/>
        <charset val="204"/>
      </rPr>
      <t>(администрация Заволжского р-на)</t>
    </r>
  </si>
  <si>
    <r>
      <t xml:space="preserve">Задача 10: </t>
    </r>
    <r>
      <rPr>
        <b/>
        <sz val="10"/>
        <color theme="1" tint="4.9989318521683403E-2"/>
        <rFont val="Times New Roman"/>
        <family val="1"/>
        <charset val="204"/>
      </rPr>
      <t xml:space="preserve">ГЦП "Развитие и благоустройство Центрального района города Твери на 2012-2015 годы" </t>
    </r>
    <r>
      <rPr>
        <sz val="10"/>
        <color theme="1" tint="4.9989318521683403E-2"/>
        <rFont val="Times New Roman"/>
        <family val="1"/>
        <charset val="204"/>
      </rPr>
      <t>(администрация Заволжского р-на)</t>
    </r>
  </si>
  <si>
    <r>
      <rPr>
        <sz val="10"/>
        <color theme="1" tint="4.9989318521683403E-2"/>
        <rFont val="Times New Roman"/>
        <family val="1"/>
        <charset val="204"/>
      </rPr>
      <t>Подпрограмма 2:</t>
    </r>
    <r>
      <rPr>
        <b/>
        <sz val="10"/>
        <color theme="1" tint="4.9989318521683403E-2"/>
        <rFont val="Times New Roman"/>
        <family val="1"/>
        <charset val="204"/>
      </rPr>
      <t xml:space="preserve"> "Содержание ТГМКУ "Радуница"</t>
    </r>
  </si>
  <si>
    <t>к муниципальной программе</t>
  </si>
  <si>
    <t>на 2014 - 2019 годы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</si>
  <si>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</si>
  <si>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</si>
  <si>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</si>
  <si>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Годы реализации программы</t>
  </si>
  <si>
    <r>
      <t xml:space="preserve">Цель 
 </t>
    </r>
    <r>
      <rPr>
        <sz val="10"/>
        <color theme="1" tint="4.9989318521683403E-2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</si>
  <si>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t>тыс. чел.</t>
  </si>
  <si>
    <t>мин.</t>
  </si>
  <si>
    <t>да/нет</t>
  </si>
  <si>
    <t>да</t>
  </si>
  <si>
    <r>
      <t xml:space="preserve">Ответственный исполнитель муниципальной программы города Твери: </t>
    </r>
    <r>
      <rPr>
        <u/>
        <sz val="10"/>
        <color theme="1" tint="4.9989318521683403E-2"/>
        <rFont val="Times New Roman"/>
        <family val="1"/>
        <charset val="204"/>
      </rPr>
      <t>Департамент благоустройства, дорожного хозяйства и транспорта администрации города Твери</t>
    </r>
  </si>
  <si>
    <r>
      <t xml:space="preserve">Показатель 1 
</t>
    </r>
    <r>
      <rPr>
        <sz val="10"/>
        <color theme="1" tint="4.9989318521683403E-2"/>
        <rFont val="Times New Roman"/>
        <family val="1"/>
        <charset val="204"/>
      </rPr>
      <t>«Общая протяженность построенных (реконструированных) дорог, соответствующих требованиям технических регламентов»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</si>
  <si>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1 </t>
    </r>
    <r>
      <rPr>
        <sz val="10"/>
        <color theme="1" tint="4.9989318521683403E-2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</si>
  <si>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2</t>
    </r>
    <r>
      <rPr>
        <sz val="10"/>
        <color theme="1" tint="4.9989318521683403E-2"/>
        <rFont val="Times New Roman"/>
        <family val="1"/>
        <charset val="204"/>
      </rPr>
      <t xml:space="preserve">
«Интервал движения троллейбусов»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</si>
  <si>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3</t>
    </r>
    <r>
      <rPr>
        <sz val="10"/>
        <color theme="1" tint="4.9989318521683403E-2"/>
        <rFont val="Times New Roman"/>
        <family val="1"/>
        <charset val="204"/>
      </rPr>
      <t xml:space="preserve">
«Интервал движения трамваев»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</si>
  <si>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4</t>
    </r>
    <r>
      <rPr>
        <sz val="10"/>
        <color theme="1" tint="4.9989318521683403E-2"/>
        <rFont val="Times New Roman"/>
        <family val="1"/>
        <charset val="204"/>
      </rPr>
      <t xml:space="preserve">
«Интервал движения автобусов»</t>
    </r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</si>
  <si>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</si>
  <si>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0"/>
        <color indexed="8"/>
        <rFont val="Times New Roman"/>
        <family val="1"/>
        <charset val="204"/>
      </rPr>
      <t>Показатель 2</t>
    </r>
    <r>
      <rPr>
        <sz val="10"/>
        <color indexed="8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</si>
  <si>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>«Дорожное хозяйство и общественный транспорт города Твери»</t>
  </si>
  <si>
    <t>«Дорожное хозяйство и общественный транспорт города Твери» на 2014-2019 годы</t>
  </si>
  <si>
    <r>
      <t xml:space="preserve">Показатель 2 
</t>
    </r>
    <r>
      <rPr>
        <sz val="10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</si>
  <si>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t>кв. м</t>
  </si>
  <si>
    <t>Код бюджетной классификации</t>
  </si>
  <si>
    <t>0</t>
  </si>
  <si>
    <t>1</t>
  </si>
  <si>
    <t>2</t>
  </si>
  <si>
    <t>код испол-нителя прог-раммы</t>
  </si>
  <si>
    <t>под-раздел</t>
  </si>
  <si>
    <t>Классификация целевой статьи расходов бюджета</t>
  </si>
  <si>
    <t>год дости-жения</t>
  </si>
  <si>
    <t>тыс. кв. м</t>
  </si>
  <si>
    <t>п. м</t>
  </si>
  <si>
    <t xml:space="preserve">тыс. кв. м </t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</si>
  <si>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1 </t>
    </r>
    <r>
      <rPr>
        <sz val="10"/>
        <color theme="1" tint="4.9989318521683403E-2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</si>
  <si>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2 </t>
    </r>
    <r>
      <rPr>
        <sz val="10"/>
        <color theme="1" tint="4.9989318521683403E-2"/>
        <rFont val="Times New Roman"/>
        <family val="1"/>
        <charset val="204"/>
      </rPr>
      <t xml:space="preserve">
«Площадь отремонтированных немагистральных дорог Заволжского района в городе Твери, включая тротуары»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</si>
  <si>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3</t>
    </r>
    <r>
      <rPr>
        <sz val="10"/>
        <color theme="1" tint="4.9989318521683403E-2"/>
        <rFont val="Times New Roman"/>
        <family val="1"/>
        <charset val="204"/>
      </rPr>
      <t xml:space="preserve">
«Площадь отремонтированных немагистральных дорог Пролетарского района в городе Твери, включая тротуары»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</si>
  <si>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4 </t>
    </r>
    <r>
      <rPr>
        <sz val="10"/>
        <color theme="1" tint="4.9989318521683403E-2"/>
        <rFont val="Times New Roman"/>
        <family val="1"/>
        <charset val="204"/>
      </rPr>
      <t xml:space="preserve">
«Площадь отремонтированных немагистральных дорог Московского района в городе Твери, включая тротуары»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</si>
  <si>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5 </t>
    </r>
    <r>
      <rPr>
        <sz val="10"/>
        <color theme="1" tint="4.9989318521683403E-2"/>
        <rFont val="Times New Roman"/>
        <family val="1"/>
        <charset val="204"/>
      </rPr>
      <t xml:space="preserve">
«Площадь отремонтированных немагистральных дорог Центрального района в городе Твери, включая тротуары»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</si>
  <si>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6</t>
    </r>
    <r>
      <rPr>
        <sz val="10"/>
        <color theme="1" tint="4.9989318521683403E-2"/>
        <rFont val="Times New Roman"/>
        <family val="1"/>
        <charset val="204"/>
      </rPr>
      <t xml:space="preserve">
«Площадь отремонтированных магистральных дорог города, включая тротуары»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</si>
  <si>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7</t>
    </r>
    <r>
      <rPr>
        <sz val="10"/>
        <color theme="1" tint="4.9989318521683403E-2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</si>
  <si>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8 </t>
    </r>
    <r>
      <rPr>
        <sz val="10"/>
        <color theme="1" tint="4.9989318521683403E-2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</si>
  <si>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3 </t>
    </r>
    <r>
      <rPr>
        <sz val="10"/>
        <color theme="1" tint="4.9989318521683403E-2"/>
        <rFont val="Times New Roman"/>
        <family val="1"/>
        <charset val="204"/>
      </rPr>
      <t xml:space="preserve">
«Количество установленных (замененных) дорожных знаков на территории Заволжского района»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</si>
  <si>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4 </t>
    </r>
    <r>
      <rPr>
        <sz val="10"/>
        <color theme="1" tint="4.9989318521683403E-2"/>
        <rFont val="Times New Roman"/>
        <family val="1"/>
        <charset val="204"/>
      </rPr>
      <t xml:space="preserve">
«Количество разработанных схем организации дорожного движения на территории Заволжского района»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</si>
  <si>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6 </t>
    </r>
    <r>
      <rPr>
        <sz val="10"/>
        <color theme="1" tint="4.9989318521683403E-2"/>
        <rFont val="Times New Roman"/>
        <family val="1"/>
        <charset val="204"/>
      </rPr>
      <t xml:space="preserve">
«Количество установленных (замененных) дорожных знаков на территории Пролетарского района»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</si>
  <si>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7 </t>
    </r>
    <r>
      <rPr>
        <sz val="10"/>
        <color theme="1" tint="4.9989318521683403E-2"/>
        <rFont val="Times New Roman"/>
        <family val="1"/>
        <charset val="204"/>
      </rPr>
      <t xml:space="preserve">
«Количество разработанных схем организации дорожного движения на территории Пролетарского района»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</si>
  <si>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9 </t>
    </r>
    <r>
      <rPr>
        <sz val="10"/>
        <color theme="1" tint="4.9989318521683403E-2"/>
        <rFont val="Times New Roman"/>
        <family val="1"/>
        <charset val="204"/>
      </rPr>
      <t xml:space="preserve">
«Количество установленных (замененных) дорожных знаков на территории Московского района»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</si>
  <si>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10</t>
    </r>
    <r>
      <rPr>
        <sz val="10"/>
        <color theme="1" tint="4.9989318521683403E-2"/>
        <rFont val="Times New Roman"/>
        <family val="1"/>
        <charset val="204"/>
      </rPr>
      <t xml:space="preserve"> 
«Количество разработанных схем организации дорожного движения на территории Московского района</t>
    </r>
  </si>
  <si>
    <r>
      <rPr>
        <b/>
        <sz val="10"/>
        <color theme="1" tint="4.9989318521683403E-2"/>
        <rFont val="Times New Roman"/>
        <family val="1"/>
        <charset val="204"/>
      </rPr>
      <t>Показатель 12</t>
    </r>
    <r>
      <rPr>
        <sz val="10"/>
        <color theme="1" tint="4.9989318521683403E-2"/>
        <rFont val="Times New Roman"/>
        <family val="1"/>
        <charset val="204"/>
      </rPr>
      <t xml:space="preserve">
«Количество установленных (замененных) дорожных знаков на территории Центрального района»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</si>
  <si>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13</t>
    </r>
    <r>
      <rPr>
        <sz val="10"/>
        <color theme="1" tint="4.9989318521683403E-2"/>
        <rFont val="Times New Roman"/>
        <family val="1"/>
        <charset val="204"/>
      </rPr>
      <t xml:space="preserve"> 
«Количество разработанных схем организации дорожного движения на территории Центрального района»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</si>
  <si>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15</t>
    </r>
    <r>
      <rPr>
        <sz val="10"/>
        <color theme="1" tint="4.9989318521683403E-2"/>
        <rFont val="Times New Roman"/>
        <family val="1"/>
        <charset val="204"/>
      </rPr>
      <t xml:space="preserve">
«Количество разработанных схем организации дорожного движения на магистральных дорогах города»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</si>
  <si>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16</t>
    </r>
    <r>
      <rPr>
        <sz val="10"/>
        <color theme="1" tint="4.9989318521683403E-2"/>
        <rFont val="Times New Roman"/>
        <family val="1"/>
        <charset val="204"/>
      </rPr>
      <t xml:space="preserve">
«Количество введенных схем организации дорожного движения на магистральных дорогах города»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</si>
  <si>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17</t>
    </r>
    <r>
      <rPr>
        <sz val="10"/>
        <color theme="1" tint="4.9989318521683403E-2"/>
        <rFont val="Times New Roman"/>
        <family val="1"/>
        <charset val="204"/>
      </rPr>
      <t xml:space="preserve">
«Количество установленных (замененных) дорожных знаков на магистральных дорогах города»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</si>
  <si>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18</t>
    </r>
    <r>
      <rPr>
        <sz val="10"/>
        <color theme="1" tint="4.9989318521683403E-2"/>
        <rFont val="Times New Roman"/>
        <family val="1"/>
        <charset val="204"/>
      </rPr>
      <t xml:space="preserve">
«Количество устроенных искусственных дорожных неровностей на магистральных дорогах города»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</si>
  <si>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19</t>
    </r>
    <r>
      <rPr>
        <sz val="10"/>
        <color theme="1" tint="4.9989318521683403E-2"/>
        <rFont val="Times New Roman"/>
        <family val="1"/>
        <charset val="204"/>
      </rPr>
      <t xml:space="preserve">
«Количество установленных направляющих пешеходных ограждений на магистральных дорогах города»</t>
    </r>
  </si>
  <si>
    <r>
      <rPr>
        <b/>
        <sz val="10"/>
        <color theme="1" tint="4.9989318521683403E-2"/>
        <rFont val="Times New Roman"/>
        <family val="1"/>
        <charset val="204"/>
      </rPr>
      <t>Мероприятие 3.02</t>
    </r>
    <r>
      <rPr>
        <sz val="10"/>
        <color theme="1" tint="4.9989318521683403E-2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</si>
  <si>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1 </t>
    </r>
    <r>
      <rPr>
        <sz val="10"/>
        <color theme="1" tint="4.9989318521683403E-2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</si>
  <si>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0"/>
        <color theme="1" tint="4.9989318521683403E-2"/>
        <rFont val="Times New Roman"/>
        <family val="1"/>
        <charset val="204"/>
      </rPr>
      <t>Мероприятие 3.03</t>
    </r>
    <r>
      <rPr>
        <sz val="10"/>
        <color theme="1" tint="4.9989318521683403E-2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</si>
  <si>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t xml:space="preserve">Мероприятие 3.03 
</t>
    </r>
    <r>
      <rPr>
        <sz val="10"/>
        <color theme="1" tint="4.9989318521683403E-2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</si>
  <si>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20</t>
    </r>
    <r>
      <rPr>
        <sz val="10"/>
        <color theme="1" tint="4.9989318521683403E-2"/>
        <rFont val="Times New Roman"/>
        <family val="1"/>
        <charset val="204"/>
      </rPr>
      <t xml:space="preserve">
«Площадь нанесенной дорожной разметки на магистральных дорогах города»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</si>
  <si>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2 </t>
    </r>
    <r>
      <rPr>
        <sz val="10"/>
        <color theme="1" tint="4.9989318521683403E-2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</si>
  <si>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2 </t>
    </r>
    <r>
      <rPr>
        <sz val="10"/>
        <color theme="1" tint="4.9989318521683403E-2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</si>
  <si>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3 </t>
    </r>
    <r>
      <rPr>
        <sz val="10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</si>
  <si>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4</t>
    </r>
    <r>
      <rPr>
        <sz val="10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</si>
  <si>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5</t>
    </r>
    <r>
      <rPr>
        <sz val="10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</si>
  <si>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6</t>
    </r>
    <r>
      <rPr>
        <sz val="10"/>
        <color theme="1" tint="4.9989318521683403E-2"/>
        <rFont val="Times New Roman"/>
        <family val="1"/>
        <charset val="204"/>
      </rPr>
      <t xml:space="preserve">
«Ремонт колодцев на территории Московского района»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</si>
  <si>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8</t>
    </r>
    <r>
      <rPr>
        <sz val="10"/>
        <color theme="1" tint="4.9989318521683403E-2"/>
        <rFont val="Times New Roman"/>
        <family val="1"/>
        <charset val="204"/>
      </rPr>
      <t xml:space="preserve">
«Ремонт колодцев на территории Центрального района»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</si>
  <si>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9</t>
    </r>
    <r>
      <rPr>
        <sz val="10"/>
        <color theme="1" tint="4.9989318521683403E-2"/>
        <rFont val="Times New Roman"/>
        <family val="1"/>
        <charset val="204"/>
      </rPr>
      <t xml:space="preserve">
«Прочистка водоотводных канав (лотков) на территории Центрального района»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</si>
  <si>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10</t>
    </r>
    <r>
      <rPr>
        <sz val="10"/>
        <color theme="1" tint="4.9989318521683403E-2"/>
        <rFont val="Times New Roman"/>
        <family val="1"/>
        <charset val="204"/>
      </rPr>
      <t xml:space="preserve">
«Проведение противопаводковых мероприятий на территории Центрального района (отогрев дождеприемных колодцев и очистка их от наледи)»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</si>
  <si>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11 </t>
    </r>
    <r>
      <rPr>
        <sz val="10"/>
        <color theme="1" tint="4.9989318521683403E-2"/>
        <rFont val="Times New Roman"/>
        <family val="1"/>
        <charset val="204"/>
      </rPr>
      <t xml:space="preserve">
«Протяженность прочищенных сетей ливневой канализации на магистральных дорогах города»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</si>
  <si>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12 </t>
    </r>
    <r>
      <rPr>
        <sz val="10"/>
        <color theme="1" tint="4.9989318521683403E-2"/>
        <rFont val="Times New Roman"/>
        <family val="1"/>
        <charset val="204"/>
      </rPr>
      <t xml:space="preserve">
«Ремонт колодцев на магистральных дорогах города»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</si>
  <si>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13</t>
    </r>
    <r>
      <rPr>
        <sz val="10"/>
        <color theme="1" tint="4.9989318521683403E-2"/>
        <rFont val="Times New Roman"/>
        <family val="1"/>
        <charset val="204"/>
      </rPr>
      <t xml:space="preserve">
«Содержание канализационно-насосной станции на территории города»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</si>
  <si>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14</t>
    </r>
    <r>
      <rPr>
        <sz val="10"/>
        <color theme="1" tint="4.9989318521683403E-2"/>
        <rFont val="Times New Roman"/>
        <family val="1"/>
        <charset val="204"/>
      </rPr>
      <t xml:space="preserve">
«Прочистка водоотводных канав на магистральных дорогах города»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</si>
  <si>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2 </t>
    </r>
    <r>
      <rPr>
        <sz val="10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</si>
  <si>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3</t>
    </r>
    <r>
      <rPr>
        <sz val="10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</si>
  <si>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4</t>
    </r>
    <r>
      <rPr>
        <sz val="10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</si>
  <si>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5 </t>
    </r>
    <r>
      <rPr>
        <sz val="10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</si>
  <si>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t>Задача 1 
«Организация пассажирских перевозок городским общественным транспортом»</t>
  </si>
  <si>
    <r>
      <rPr>
        <b/>
        <sz val="10"/>
        <color theme="1" tint="4.9989318521683403E-2"/>
        <rFont val="Times New Roman"/>
        <family val="1"/>
        <charset val="204"/>
      </rPr>
      <t>Мероприятие 1.01</t>
    </r>
    <r>
      <rPr>
        <sz val="10"/>
        <color theme="1" tint="4.9989318521683403E-2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</si>
  <si>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1</t>
    </r>
    <r>
      <rPr>
        <sz val="10"/>
        <color theme="1" tint="4.9989318521683403E-2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</si>
  <si>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Мероприятие 1.02
</t>
    </r>
    <r>
      <rPr>
        <sz val="10"/>
        <color theme="1" tint="4.9989318521683403E-2"/>
        <rFont val="Times New Roman"/>
        <family val="1"/>
        <charset val="204"/>
      </rPr>
      <t xml:space="preserve"> 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</si>
  <si>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1 </t>
    </r>
    <r>
      <rPr>
        <sz val="10"/>
        <color theme="1" tint="4.9989318521683403E-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</si>
  <si>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Административное мероприятие 1.03 
</t>
    </r>
    <r>
      <rPr>
        <sz val="10"/>
        <color theme="1" tint="4.9989318521683403E-2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</si>
  <si>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1 </t>
    </r>
    <r>
      <rPr>
        <sz val="10"/>
        <color theme="1" tint="4.9989318521683403E-2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</si>
  <si>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0"/>
        <color theme="1" tint="4.9989318521683403E-2"/>
        <rFont val="Times New Roman"/>
        <family val="1"/>
        <charset val="204"/>
      </rPr>
      <t>Административное мероприятие 1.04</t>
    </r>
    <r>
      <rPr>
        <sz val="10"/>
        <color theme="1" tint="4.9989318521683403E-2"/>
        <rFont val="Times New Roman"/>
        <family val="1"/>
        <charset val="204"/>
      </rPr>
      <t xml:space="preserve"> 
«Координация деятельности перевозчиков, осуществляющих перевозки пассажиров по городским маршрутам регулярного сообщения»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</si>
  <si>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1</t>
    </r>
    <r>
      <rPr>
        <sz val="10"/>
        <color theme="1" tint="4.9989318521683403E-2"/>
        <rFont val="Times New Roman"/>
        <family val="1"/>
        <charset val="204"/>
      </rPr>
      <t xml:space="preserve"> 
«Количество проведенных проверок по соблюдению действующего расписания на городских муниципальных маршрутах»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</si>
  <si>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2 </t>
    </r>
    <r>
      <rPr>
        <sz val="10"/>
        <color theme="1" tint="4.9989318521683403E-2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</si>
  <si>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0"/>
        <color theme="1" tint="4.9989318521683403E-2"/>
        <rFont val="Times New Roman"/>
        <family val="1"/>
        <charset val="204"/>
      </rPr>
      <t>Административное мероприятие 1.05</t>
    </r>
    <r>
      <rPr>
        <sz val="10"/>
        <color theme="1" tint="4.9989318521683403E-2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</si>
  <si>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1 </t>
    </r>
    <r>
      <rPr>
        <sz val="10"/>
        <color theme="1" tint="4.9989318521683403E-2"/>
        <rFont val="Times New Roman"/>
        <family val="1"/>
        <charset val="204"/>
      </rPr>
      <t xml:space="preserve">
«Количество заседаний комиссии»</t>
    </r>
  </si>
  <si>
    <r>
      <rPr>
        <b/>
        <sz val="10"/>
        <color theme="1" tint="4.9989318521683403E-2"/>
        <rFont val="Times New Roman"/>
        <family val="1"/>
        <charset val="204"/>
      </rPr>
      <t>Административное мероприятие 1.06</t>
    </r>
    <r>
      <rPr>
        <sz val="10"/>
        <color theme="1" tint="4.9989318521683403E-2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</si>
  <si>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1 </t>
    </r>
    <r>
      <rPr>
        <sz val="10"/>
        <color theme="1" tint="4.9989318521683403E-2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</si>
  <si>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1 </t>
    </r>
    <r>
      <rPr>
        <sz val="10"/>
        <color theme="1" tint="4.9989318521683403E-2"/>
        <rFont val="Times New Roman"/>
        <family val="1"/>
        <charset val="204"/>
      </rPr>
      <t xml:space="preserve">
«Количество приобретенной спецтехники для организации деятельности муниципального электротранспорта»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</si>
  <si>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2 </t>
    </r>
    <r>
      <rPr>
        <sz val="10"/>
        <color theme="1" tint="4.9989318521683403E-2"/>
        <rFont val="Times New Roman"/>
        <family val="1"/>
        <charset val="204"/>
      </rPr>
      <t xml:space="preserve">
«Количество приобретенной спецтехники для организации деятельности муниципального пассажирского автотранспорта»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</si>
  <si>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3</t>
    </r>
    <r>
      <rPr>
        <sz val="10"/>
        <color theme="1" tint="4.9989318521683403E-2"/>
        <rFont val="Times New Roman"/>
        <family val="1"/>
        <charset val="204"/>
      </rPr>
      <t xml:space="preserve"> 
«Количество приобретенного гаражного и технологического оборудования для организации деятельности муниципального пассажирского автотранспорта»</t>
    </r>
  </si>
  <si>
    <r>
      <rPr>
        <b/>
        <sz val="10"/>
        <color theme="1" tint="4.9989318521683403E-2"/>
        <rFont val="Times New Roman"/>
        <family val="1"/>
        <charset val="204"/>
      </rPr>
      <t>Мероприятие 2.02</t>
    </r>
    <r>
      <rPr>
        <sz val="10"/>
        <color theme="1" tint="4.9989318521683403E-2"/>
        <rFont val="Times New Roman"/>
        <family val="1"/>
        <charset val="204"/>
      </rPr>
      <t xml:space="preserve"> 
«Приобретение материальных средств для организации деятельности муниципального электротранспорта»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</si>
  <si>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1 </t>
    </r>
    <r>
      <rPr>
        <sz val="10"/>
        <color theme="1" tint="4.9989318521683403E-2"/>
        <rFont val="Times New Roman"/>
        <family val="1"/>
        <charset val="204"/>
      </rPr>
      <t xml:space="preserve">
«Количество приобретенного контактного провода для осуществления ремонта контактной сети»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</si>
  <si>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2 </t>
    </r>
    <r>
      <rPr>
        <sz val="10"/>
        <color theme="1" tint="4.9989318521683403E-2"/>
        <rFont val="Times New Roman"/>
        <family val="1"/>
        <charset val="204"/>
      </rPr>
      <t xml:space="preserve">
«Количество приобретенных рельсов Т-62»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</si>
  <si>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1</t>
    </r>
    <r>
      <rPr>
        <sz val="10"/>
        <color theme="1" tint="4.9989318521683403E-2"/>
        <rFont val="Times New Roman"/>
        <family val="1"/>
        <charset val="204"/>
      </rPr>
      <t xml:space="preserve"> 
«Общая площадь отремонтированных помещений»</t>
    </r>
  </si>
  <si>
    <r>
      <rPr>
        <b/>
        <sz val="10"/>
        <color indexed="8"/>
        <rFont val="Times New Roman"/>
        <family val="1"/>
        <charset val="204"/>
      </rPr>
      <t>Административное мероприятие 3.01</t>
    </r>
    <r>
      <rPr>
        <sz val="10"/>
        <color indexed="8"/>
        <rFont val="Times New Roman"/>
        <family val="1"/>
        <charset val="204"/>
      </rPr>
      <t xml:space="preserve"> 
«Выдача специальных разрешений на перевозку опасных грузов»</t>
    </r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</si>
  <si>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
«Количество выданных специальных разрешений на перевозку опасных грузов»</t>
    </r>
  </si>
  <si>
    <r>
      <rPr>
        <b/>
        <sz val="10"/>
        <color indexed="8"/>
        <rFont val="Times New Roman"/>
        <family val="1"/>
        <charset val="204"/>
      </rPr>
      <t>Административное мероприятие 3.02</t>
    </r>
    <r>
      <rPr>
        <sz val="10"/>
        <color indexed="8"/>
        <rFont val="Times New Roman"/>
        <family val="1"/>
        <charset val="204"/>
      </rPr>
      <t xml:space="preserve"> 
«Выдача специальных разрешений на перевозку тяжеловесных и негабаритных грузов»</t>
    </r>
  </si>
  <si>
    <r>
      <rPr>
        <b/>
        <sz val="10"/>
        <color indexed="8"/>
        <rFont val="Times New Roman"/>
        <family val="1"/>
        <charset val="204"/>
      </rPr>
      <t xml:space="preserve">Показатель 1 </t>
    </r>
    <r>
      <rPr>
        <sz val="10"/>
        <color indexed="8"/>
        <rFont val="Times New Roman"/>
        <family val="1"/>
        <charset val="204"/>
      </rPr>
      <t xml:space="preserve">
«Количество выданных специальных разрешений на перевозку тяжеловесных и негабаритных грузов»</t>
    </r>
  </si>
  <si>
    <r>
      <rPr>
        <b/>
        <sz val="10"/>
        <color indexed="8"/>
        <rFont val="Times New Roman"/>
        <family val="1"/>
        <charset val="204"/>
      </rPr>
      <t>Административное мероприятие 3.03</t>
    </r>
    <r>
      <rPr>
        <sz val="10"/>
        <color indexed="8"/>
        <rFont val="Times New Roman"/>
        <family val="1"/>
        <charset val="204"/>
      </rPr>
      <t xml:space="preserve"> 
«Выдача согласований на перевозку тяжеловесных и негабаритных грузов»</t>
    </r>
  </si>
  <si>
    <r>
      <rPr>
        <b/>
        <sz val="10"/>
        <color indexed="8"/>
        <rFont val="Times New Roman"/>
        <family val="1"/>
        <charset val="204"/>
      </rPr>
      <t xml:space="preserve">Показатель 1 </t>
    </r>
    <r>
      <rPr>
        <sz val="10"/>
        <color indexed="8"/>
        <rFont val="Times New Roman"/>
        <family val="1"/>
        <charset val="204"/>
      </rPr>
      <t xml:space="preserve">
«Количество выданных согласований на перевозку тяжеловесных и негабаритных грузов</t>
    </r>
  </si>
  <si>
    <r>
      <rPr>
        <b/>
        <sz val="10"/>
        <color theme="1" tint="4.9989318521683403E-2"/>
        <rFont val="Times New Roman"/>
        <family val="1"/>
        <charset val="204"/>
      </rPr>
      <t>Показатель 1</t>
    </r>
    <r>
      <rPr>
        <sz val="10"/>
        <color theme="1" tint="4.9989318521683403E-2"/>
        <rFont val="Times New Roman"/>
        <family val="1"/>
        <charset val="204"/>
      </rPr>
      <t xml:space="preserve"> 
«Количество оплаченных штрафов по постановлениям мировых судей»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</si>
  <si>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1</t>
    </r>
    <r>
      <rPr>
        <sz val="10"/>
        <color theme="1" tint="4.9989318521683403E-2"/>
        <rFont val="Times New Roman"/>
        <family val="1"/>
        <charset val="204"/>
      </rPr>
      <t xml:space="preserve"> 
«Количество выданных разрешений на право производства земляных работ»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</si>
  <si>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1</t>
    </r>
    <r>
      <rPr>
        <sz val="10"/>
        <color theme="1" tint="4.9989318521683403E-2"/>
        <rFont val="Times New Roman"/>
        <family val="1"/>
        <charset val="204"/>
      </rPr>
      <t xml:space="preserve">  
«Количество разработанных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</si>
  <si>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t>5</t>
  </si>
  <si>
    <t>8</t>
  </si>
  <si>
    <t>9</t>
  </si>
  <si>
    <t>4</t>
  </si>
  <si>
    <t>3</t>
  </si>
  <si>
    <t>6</t>
  </si>
  <si>
    <r>
      <rPr>
        <b/>
        <sz val="10"/>
        <color theme="1" tint="4.9989318521683403E-2"/>
        <rFont val="Times New Roman"/>
        <family val="1"/>
        <charset val="204"/>
      </rPr>
      <t>Мероприятие 2.03</t>
    </r>
    <r>
      <rPr>
        <sz val="10"/>
        <color theme="1" tint="4.9989318521683403E-2"/>
        <rFont val="Times New Roman"/>
        <family val="1"/>
        <charset val="204"/>
      </rPr>
      <t xml:space="preserve"> 
«Выполнение работ по ремонту помещений предприятий, оказывающих услуги по перевозке пассажиров на регулярных автобусных маршрутах города Твери»</t>
    </r>
  </si>
  <si>
    <t>Задача 3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</si>
  <si>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0"/>
        <color theme="1" tint="4.9989318521683403E-2"/>
        <rFont val="Times New Roman"/>
        <family val="1"/>
        <charset val="204"/>
      </rPr>
      <t>Мероприятие 3.04</t>
    </r>
    <r>
      <rPr>
        <sz val="10"/>
        <color theme="1" tint="4.9989318521683403E-2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</si>
  <si>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0"/>
        <color theme="1" tint="4.9989318521683403E-2"/>
        <rFont val="Times New Roman"/>
        <family val="1"/>
        <charset val="204"/>
      </rPr>
      <t>Мероприятие 2.01</t>
    </r>
    <r>
      <rPr>
        <sz val="10"/>
        <color theme="1" tint="4.9989318521683403E-2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</si>
  <si>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rPr>
        <b/>
        <sz val="10"/>
        <color theme="1" tint="4.9989318521683403E-2"/>
        <rFont val="Times New Roman"/>
        <family val="1"/>
        <charset val="204"/>
      </rPr>
      <t>Мероприятие 2.02</t>
    </r>
    <r>
      <rPr>
        <sz val="10"/>
        <color theme="1" tint="4.9989318521683403E-2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</si>
  <si>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t xml:space="preserve">Показатель 1
</t>
    </r>
    <r>
      <rPr>
        <sz val="10"/>
        <color theme="1" tint="4.9989318521683403E-2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 многоквартирных домов»</t>
    </r>
  </si>
  <si>
    <t>Задача 3 
«Содержание автомобильных дорог общего пользования и искусственных сооружений на них»</t>
  </si>
  <si>
    <r>
      <t xml:space="preserve">Показатель 1
</t>
    </r>
    <r>
      <rPr>
        <sz val="10"/>
        <color theme="1" tint="4.9989318521683403E-2"/>
        <rFont val="Times New Roman"/>
        <family val="1"/>
        <charset val="204"/>
      </rPr>
      <t>«Общая площадь содержания автомобильных дорог города и искусственных соотружений на них»</t>
    </r>
  </si>
  <si>
    <r>
      <rPr>
        <b/>
        <sz val="10"/>
        <color theme="1" tint="4.9989318521683403E-2"/>
        <rFont val="Times New Roman"/>
        <family val="1"/>
        <charset val="204"/>
      </rPr>
      <t>Мероприятие 3.01</t>
    </r>
    <r>
      <rPr>
        <sz val="10"/>
        <color theme="1" tint="4.9989318521683403E-2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</si>
  <si>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1 </t>
    </r>
    <r>
      <rPr>
        <sz val="10"/>
        <color theme="1" tint="4.9989318521683403E-2"/>
        <rFont val="Times New Roman"/>
        <family val="1"/>
        <charset val="204"/>
      </rPr>
      <t xml:space="preserve">
«Общая площадь содержания автомобильных дорог и искусственных сооружений на них»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</si>
  <si>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2 </t>
    </r>
    <r>
      <rPr>
        <sz val="10"/>
        <color theme="1" tint="4.9989318521683403E-2"/>
        <rFont val="Times New Roman"/>
        <family val="1"/>
        <charset val="204"/>
      </rPr>
      <t xml:space="preserve">
«Площадь содержания немагистральных дорог и искусственных сооружений на них на территории Заволжского района»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</si>
  <si>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5 </t>
    </r>
    <r>
      <rPr>
        <sz val="10"/>
        <color theme="1" tint="4.9989318521683403E-2"/>
        <rFont val="Times New Roman"/>
        <family val="1"/>
        <charset val="204"/>
      </rPr>
      <t xml:space="preserve">
«Площадь содержания немагистральных дорог и искусственных сооружений на них на территории Пролетарского района»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</si>
  <si>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8</t>
    </r>
    <r>
      <rPr>
        <sz val="10"/>
        <color theme="1" tint="4.9989318521683403E-2"/>
        <rFont val="Times New Roman"/>
        <family val="1"/>
        <charset val="204"/>
      </rPr>
      <t xml:space="preserve">
«Площадь содержания немагистральных дорог и искусственных сооружений на них на территории Московского района»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</si>
  <si>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11 </t>
    </r>
    <r>
      <rPr>
        <sz val="10"/>
        <color theme="1" tint="4.9989318521683403E-2"/>
        <rFont val="Times New Roman"/>
        <family val="1"/>
        <charset val="204"/>
      </rPr>
      <t xml:space="preserve">
«Площадь содержания немагистральных дорог и искусственных сооружений на них на территории Центрального района»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</si>
  <si>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14 </t>
    </r>
    <r>
      <rPr>
        <sz val="10"/>
        <color theme="1" tint="4.9989318521683403E-2"/>
        <rFont val="Times New Roman"/>
        <family val="1"/>
        <charset val="204"/>
      </rPr>
      <t xml:space="preserve">
«Площадь содержания магистральных дорог города и искусственных сооружений на них»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</si>
  <si>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1</t>
    </r>
    <r>
      <rPr>
        <sz val="10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города»</t>
    </r>
  </si>
  <si>
    <t>Задача 2 
«Капитальный и текущий ремонт автомобильных дорог общего пользования и искусственных сооружений на них»</t>
  </si>
  <si>
    <r>
      <t xml:space="preserve">Показатель 1
</t>
    </r>
    <r>
      <rPr>
        <sz val="10"/>
        <color theme="1" tint="4.9989318521683403E-2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</si>
  <si>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t>Задача 1 
«Строительство (реконструкция) автомобильных дорог общего пользования и искусственных сооружений на них»</t>
  </si>
  <si>
    <r>
      <rPr>
        <b/>
        <sz val="10"/>
        <color theme="1" tint="4.9989318521683403E-2"/>
        <rFont val="Times New Roman"/>
        <family val="1"/>
        <charset val="204"/>
      </rPr>
      <t>Показатель 7</t>
    </r>
    <r>
      <rPr>
        <sz val="10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</si>
  <si>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мероприятий.</t>
  </si>
  <si>
    <r>
      <t>Подпрограмма 2</t>
    </r>
    <r>
      <rPr>
        <sz val="11"/>
        <color theme="1" tint="4.9989318521683403E-2"/>
        <rFont val="Times New Roman"/>
        <family val="1"/>
        <charset val="204"/>
      </rPr>
      <t xml:space="preserve"> «</t>
    </r>
    <r>
      <rPr>
        <b/>
        <sz val="11"/>
        <color theme="1" tint="4.9989318521683403E-2"/>
        <rFont val="Times New Roman"/>
        <family val="1"/>
        <charset val="204"/>
      </rPr>
      <t xml:space="preserve">Общественный транспорт» </t>
    </r>
  </si>
  <si>
    <t>7</t>
  </si>
  <si>
    <r>
      <t xml:space="preserve">Показатель 1 
</t>
    </r>
    <r>
      <rPr>
        <sz val="10"/>
        <color theme="1" tint="4.9989318521683403E-2"/>
        <rFont val="Times New Roman"/>
        <family val="1"/>
        <charset val="204"/>
      </rPr>
      <t>«Протяженность построенных (реконструированных) дорог, соответствующих требованиям технических регламентов»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</si>
  <si>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1 </t>
    </r>
    <r>
      <rPr>
        <sz val="10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</si>
  <si>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1 </t>
    </r>
    <r>
      <rPr>
        <sz val="10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</si>
  <si>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t>Задача 2 
«Развитие технического парка в сфере транспорта»</t>
  </si>
  <si>
    <r>
      <rPr>
        <b/>
        <sz val="10"/>
        <color theme="1" tint="4.9989318521683403E-2"/>
        <rFont val="Times New Roman"/>
        <family val="1"/>
        <charset val="204"/>
      </rPr>
      <t>Административное мероприятие 2.01</t>
    </r>
    <r>
      <rPr>
        <sz val="10"/>
        <color theme="1" tint="4.9989318521683403E-2"/>
        <rFont val="Times New Roman"/>
        <family val="1"/>
        <charset val="204"/>
      </rPr>
      <t xml:space="preserve"> 
«Выдача разрешений на право производства земляных работ»</t>
    </r>
  </si>
  <si>
    <r>
      <rPr>
        <b/>
        <sz val="10"/>
        <color theme="1" tint="4.9989318521683403E-2"/>
        <rFont val="Times New Roman"/>
        <family val="1"/>
        <charset val="204"/>
      </rPr>
      <t>Административное мероприятие 2.02</t>
    </r>
    <r>
      <rPr>
        <sz val="10"/>
        <color theme="1" tint="4.9989318521683403E-2"/>
        <rFont val="Times New Roman"/>
        <family val="1"/>
        <charset val="204"/>
      </rPr>
      <t xml:space="preserve"> 
«Разработка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</si>
  <si>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0"/>
        <color theme="1" tint="4.9989318521683403E-2"/>
        <rFont val="Times New Roman"/>
        <family val="1"/>
        <charset val="204"/>
      </rPr>
      <t>Административное мероприятие 2.03</t>
    </r>
    <r>
      <rPr>
        <sz val="10"/>
        <color theme="1" tint="4.9989318521683403E-2"/>
        <rFont val="Times New Roman"/>
        <family val="1"/>
        <charset val="204"/>
      </rPr>
      <t xml:space="preserve"> 
«Подготовка конкурсной документации и проведение конкурсных процедур в рамках действующего законодательства»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</si>
  <si>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1</t>
    </r>
    <r>
      <rPr>
        <sz val="10"/>
        <color theme="1" tint="4.9989318521683403E-2"/>
        <rFont val="Times New Roman"/>
        <family val="1"/>
        <charset val="204"/>
      </rPr>
      <t xml:space="preserve">  
«Количество проведенных торгов на право заключения муниципальных контрактов»</t>
    </r>
  </si>
  <si>
    <r>
      <rPr>
        <b/>
        <sz val="10"/>
        <color theme="1" tint="4.9989318521683403E-2"/>
        <rFont val="Times New Roman"/>
        <family val="1"/>
        <charset val="204"/>
      </rPr>
      <t>Административное мероприятие 2.04</t>
    </r>
    <r>
      <rPr>
        <sz val="10"/>
        <color theme="1" tint="4.9989318521683403E-2"/>
        <rFont val="Times New Roman"/>
        <family val="1"/>
        <charset val="204"/>
      </rPr>
      <t xml:space="preserve"> 
«Организация и ведение бухгалтерского учета»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</si>
  <si>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1</t>
    </r>
    <r>
      <rPr>
        <sz val="10"/>
        <color theme="1" tint="4.9989318521683403E-2"/>
        <rFont val="Times New Roman"/>
        <family val="1"/>
        <charset val="204"/>
      </rPr>
      <t xml:space="preserve">  
«Количество отчетов, представляемых департаментом в налоговые органы, во внебюджетные фонды, Росприроднадзор, Тверьстат и департамент финансов администрации города Твери»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</si>
  <si>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2 </t>
    </r>
    <r>
      <rPr>
        <sz val="10"/>
        <color theme="1" tint="4.9989318521683403E-2"/>
        <rFont val="Times New Roman"/>
        <family val="1"/>
        <charset val="204"/>
      </rPr>
      <t xml:space="preserve">
«Доля исполненных муниципальных контрактов (договоров) в общем количестве заключенных муниципальных контрактов (договоров)»</t>
    </r>
  </si>
  <si>
    <r>
      <rPr>
        <b/>
        <sz val="10"/>
        <color theme="1" tint="4.9989318521683403E-2"/>
        <rFont val="Times New Roman"/>
        <family val="1"/>
        <charset val="204"/>
      </rPr>
      <t>Административное мероприятие 2.05</t>
    </r>
    <r>
      <rPr>
        <sz val="10"/>
        <color theme="1" tint="4.9989318521683403E-2"/>
        <rFont val="Times New Roman"/>
        <family val="1"/>
        <charset val="204"/>
      </rPr>
      <t xml:space="preserve"> 
«Обеспечение бесперебойной работы используемой департаментом вычислительной и оргтехники»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</si>
  <si>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1</t>
    </r>
    <r>
      <rPr>
        <sz val="10"/>
        <color theme="1" tint="4.9989318521683403E-2"/>
        <rFont val="Times New Roman"/>
        <family val="1"/>
        <charset val="204"/>
      </rPr>
      <t xml:space="preserve">  
«Количество проведенных профилактических мероприятий и ремонтов»</t>
    </r>
  </si>
  <si>
    <r>
      <rPr>
        <b/>
        <sz val="10"/>
        <color theme="1" tint="4.9989318521683403E-2"/>
        <rFont val="Times New Roman"/>
        <family val="1"/>
        <charset val="204"/>
      </rPr>
      <t>Административное мероприятие 2.06</t>
    </r>
    <r>
      <rPr>
        <sz val="10"/>
        <color theme="1" tint="4.9989318521683403E-2"/>
        <rFont val="Times New Roman"/>
        <family val="1"/>
        <charset val="204"/>
      </rPr>
      <t xml:space="preserve"> 
«Проведение плановых проверок в подведомственном казенном учреждении»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</si>
  <si>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1</t>
    </r>
    <r>
      <rPr>
        <sz val="10"/>
        <color theme="1" tint="4.9989318521683403E-2"/>
        <rFont val="Times New Roman"/>
        <family val="1"/>
        <charset val="204"/>
      </rPr>
      <t xml:space="preserve">  
«Количество проведенных проверок»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</si>
  <si>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1</t>
    </r>
    <r>
      <rPr>
        <sz val="10"/>
        <color theme="1" tint="4.9989318521683403E-2"/>
        <rFont val="Times New Roman"/>
        <family val="1"/>
        <charset val="204"/>
      </rPr>
      <t xml:space="preserve">  
«Количество проведенных заседаний комиссий»</t>
    </r>
  </si>
  <si>
    <r>
      <rPr>
        <b/>
        <sz val="10"/>
        <color theme="1" tint="4.9989318521683403E-2"/>
        <rFont val="Times New Roman"/>
        <family val="1"/>
        <charset val="204"/>
      </rPr>
      <t>Административное мероприятие 2.07</t>
    </r>
    <r>
      <rPr>
        <sz val="10"/>
        <color theme="1" tint="4.9989318521683403E-2"/>
        <rFont val="Times New Roman"/>
        <family val="1"/>
        <charset val="204"/>
      </rPr>
      <t xml:space="preserve"> 
«Организация и проведение заседаний по определению эффективности деятельности муниципальных предприятий»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</si>
  <si>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1</t>
    </r>
    <r>
      <rPr>
        <sz val="10"/>
        <color theme="1" tint="4.9989318521683403E-2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</si>
  <si>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2</t>
    </r>
    <r>
      <rPr>
        <sz val="10"/>
        <color theme="1" tint="4.9989318521683403E-2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</si>
  <si>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3</t>
    </r>
    <r>
      <rPr>
        <sz val="10"/>
        <color theme="1" tint="4.9989318521683403E-2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</si>
  <si>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4</t>
    </r>
    <r>
      <rPr>
        <sz val="10"/>
        <color theme="1" tint="4.9989318521683403E-2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</si>
  <si>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5</t>
    </r>
    <r>
      <rPr>
        <sz val="10"/>
        <color theme="1" tint="4.9989318521683403E-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</si>
  <si>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6</t>
    </r>
    <r>
      <rPr>
        <sz val="10"/>
        <color theme="1" tint="4.9989318521683403E-2"/>
        <rFont val="Times New Roman"/>
        <family val="1"/>
        <charset val="204"/>
      </rPr>
      <t xml:space="preserve">
«Объем пассажиропотока на муниципальном общественном транспорте»</t>
    </r>
  </si>
  <si>
    <r>
      <rPr>
        <b/>
        <sz val="10"/>
        <color theme="1" tint="4.9989318521683403E-2"/>
        <rFont val="Times New Roman"/>
        <family val="1"/>
        <charset val="204"/>
      </rPr>
      <t>Административное мероприятие 2.08</t>
    </r>
    <r>
      <rPr>
        <sz val="10"/>
        <color theme="1" tint="4.9989318521683403E-2"/>
        <rFont val="Times New Roman"/>
        <family val="1"/>
        <charset val="204"/>
      </rPr>
      <t xml:space="preserve"> 
«Обеспечение работы городской комиссии по безопасности дорожного движения»</t>
    </r>
  </si>
  <si>
    <r>
      <t xml:space="preserve">Показатель 3 
</t>
    </r>
    <r>
      <rPr>
        <sz val="10"/>
        <color theme="1" tint="4.9989318521683403E-2"/>
        <rFont val="Times New Roman"/>
        <family val="1"/>
        <charset val="204"/>
      </rPr>
      <t>«Общая протяженность построенных (реконструированных) сетей ливневой канализации, соответствующих требованиям технических регламентов»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</si>
  <si>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Мероприятие 1.01
</t>
    </r>
    <r>
      <rPr>
        <sz val="10"/>
        <color theme="1" tint="4.9989318521683403E-2"/>
        <rFont val="Times New Roman"/>
        <family val="1"/>
        <charset val="204"/>
      </rPr>
      <t xml:space="preserve"> 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</si>
  <si>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0"/>
        <color theme="1" tint="4.9989318521683403E-2"/>
        <rFont val="Times New Roman"/>
        <family val="1"/>
        <charset val="204"/>
      </rPr>
      <t>Мероприятие 1.02</t>
    </r>
    <r>
      <rPr>
        <sz val="10"/>
        <color theme="1" tint="4.9989318521683403E-2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 </t>
    </r>
  </si>
  <si>
    <r>
      <rPr>
        <b/>
        <sz val="10"/>
        <color theme="1" tint="4.9989318521683403E-2"/>
        <rFont val="Times New Roman"/>
        <family val="1"/>
        <charset val="204"/>
      </rPr>
      <t>Мероприятие 1.04</t>
    </r>
    <r>
      <rPr>
        <sz val="10"/>
        <color theme="1" tint="4.9989318521683403E-2"/>
        <rFont val="Times New Roman"/>
        <family val="1"/>
        <charset val="204"/>
      </rPr>
      <t xml:space="preserve"> 
«Строительство сетей ливневой канализации на пересечении ул. 15 лет Октября и ул. Ипподромная (в т. ч. ПИР)» </t>
    </r>
  </si>
  <si>
    <r>
      <rPr>
        <b/>
        <sz val="10"/>
        <rFont val="Times New Roman"/>
        <family val="1"/>
        <charset val="204"/>
      </rPr>
      <t>Мероприятие 1.05</t>
    </r>
    <r>
      <rPr>
        <sz val="10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</si>
  <si>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r>
      <rPr>
        <b/>
        <sz val="10"/>
        <color theme="1" tint="4.9989318521683403E-2"/>
        <rFont val="Times New Roman"/>
        <family val="1"/>
        <charset val="204"/>
      </rPr>
      <t>Мероприятие 1.06
«</t>
    </r>
    <r>
      <rPr>
        <sz val="10"/>
        <color theme="1" tint="4.9989318521683403E-2"/>
        <rFont val="Times New Roman"/>
        <family val="1"/>
        <charset val="204"/>
      </rPr>
      <t>Реконструкция пересечения в одном уровне Октябрьского проспекта и ул. Можайского в г. Твери (в т. ч. ПИР)»</t>
    </r>
  </si>
  <si>
    <r>
      <rPr>
        <b/>
        <sz val="10"/>
        <color theme="1" tint="4.9989318521683403E-2"/>
        <rFont val="Times New Roman"/>
        <family val="1"/>
        <charset val="204"/>
      </rPr>
      <t>Мероприятие 1.07
«</t>
    </r>
    <r>
      <rPr>
        <sz val="10"/>
        <color theme="1" tint="4.9989318521683403E-2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</si>
  <si>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0"/>
        <color theme="1" tint="4.9989318521683403E-2"/>
        <rFont val="Times New Roman"/>
        <family val="1"/>
        <charset val="204"/>
      </rPr>
      <t>Мероприятие 1.08
«</t>
    </r>
    <r>
      <rPr>
        <sz val="10"/>
        <color theme="1" tint="4.9989318521683403E-2"/>
        <rFont val="Times New Roman"/>
        <family val="1"/>
        <charset val="204"/>
      </rPr>
      <t>Реконструкция Московского шоссе (в т. ч. ПИР)»</t>
    </r>
  </si>
  <si>
    <r>
      <rPr>
        <b/>
        <sz val="10"/>
        <color theme="1" tint="4.9989318521683403E-2"/>
        <rFont val="Times New Roman"/>
        <family val="1"/>
        <charset val="204"/>
      </rPr>
      <t>Мероприятие 1.09</t>
    </r>
    <r>
      <rPr>
        <sz val="10"/>
        <color theme="1" tint="4.9989318521683403E-2"/>
        <rFont val="Times New Roman"/>
        <family val="1"/>
        <charset val="204"/>
      </rPr>
      <t xml:space="preserve">
«Строительство автодороги по ул. Псковская (Оснабрюкская) (в т. ч. ПИР)»</t>
    </r>
  </si>
  <si>
    <r>
      <rPr>
        <b/>
        <sz val="10"/>
        <color theme="1" tint="4.9989318521683403E-2"/>
        <rFont val="Times New Roman"/>
        <family val="1"/>
        <charset val="204"/>
      </rPr>
      <t>Мероприятие 1.10
«</t>
    </r>
    <r>
      <rPr>
        <sz val="10"/>
        <color theme="1" tint="4.9989318521683403E-2"/>
        <rFont val="Times New Roman"/>
        <family val="1"/>
        <charset val="204"/>
      </rPr>
      <t>Строительство автодороги в поселках Новое Власьево и Никифоровское (в т. ч. ПИР)»</t>
    </r>
  </si>
  <si>
    <r>
      <rPr>
        <b/>
        <sz val="10"/>
        <color theme="1" tint="4.9989318521683403E-2"/>
        <rFont val="Times New Roman"/>
        <family val="1"/>
        <charset val="204"/>
      </rPr>
      <t>Мероприятие 1.11
«</t>
    </r>
    <r>
      <rPr>
        <sz val="10"/>
        <color theme="1" tint="4.9989318521683403E-2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</si>
  <si>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t>Задача 4 
«Ремонт дворовых территорий многоквартирных домов, проездов к дворовым территориям многоквартирных домов»</t>
  </si>
  <si>
    <r>
      <rPr>
        <b/>
        <sz val="10"/>
        <color theme="1" tint="4.9989318521683403E-2"/>
        <rFont val="Times New Roman"/>
        <family val="1"/>
        <charset val="204"/>
      </rPr>
      <t>Мероприятие 4.01</t>
    </r>
    <r>
      <rPr>
        <sz val="10"/>
        <color theme="1" tint="4.9989318521683403E-2"/>
        <rFont val="Times New Roman"/>
        <family val="1"/>
        <charset val="204"/>
      </rPr>
      <t xml:space="preserve"> 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</si>
  <si>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1</t>
    </r>
    <r>
      <rPr>
        <sz val="10"/>
        <color theme="1" tint="4.9989318521683403E-2"/>
        <rFont val="Times New Roman"/>
        <family val="1"/>
        <charset val="204"/>
      </rPr>
      <t xml:space="preserve"> 
«Протяженность построенных (реконструированных) сетей ливневой канализации, соответствующих требованиям технических регламентов»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</si>
  <si>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1 </t>
    </r>
    <r>
      <rPr>
        <sz val="10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канализации, соответствующих требованиям технических регламентов»</t>
    </r>
  </si>
  <si>
    <r>
      <rPr>
        <b/>
        <sz val="10"/>
        <rFont val="Times New Roman"/>
        <family val="1"/>
        <charset val="204"/>
      </rPr>
      <t>Административное мероприятие 4.02</t>
    </r>
    <r>
      <rPr>
        <sz val="10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</si>
  <si>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0"/>
        <color theme="1" tint="4.9989318521683403E-2"/>
        <rFont val="Times New Roman"/>
        <family val="1"/>
        <charset val="204"/>
      </rPr>
      <t>Мероприятие 2.01</t>
    </r>
    <r>
      <rPr>
        <sz val="10"/>
        <color theme="1" tint="4.9989318521683403E-2"/>
        <rFont val="Times New Roman"/>
        <family val="1"/>
        <charset val="204"/>
      </rPr>
      <t xml:space="preserve"> 
«Приобретение спецтехники, гаражного и технологического оборудования для обеспечения перевозок пассажиров муниципальным общественным транспортом»</t>
    </r>
  </si>
  <si>
    <r>
      <rPr>
        <b/>
        <sz val="10"/>
        <rFont val="Times New Roman"/>
        <family val="1"/>
        <charset val="204"/>
      </rPr>
      <t xml:space="preserve">Показатель 1 </t>
    </r>
    <r>
      <rPr>
        <sz val="10"/>
        <rFont val="Times New Roman"/>
        <family val="1"/>
        <charset val="204"/>
      </rPr>
      <t xml:space="preserve">
«Количество принятых заявок»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</si>
  <si>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2</t>
    </r>
    <r>
      <rPr>
        <sz val="10"/>
        <color theme="1" tint="4.9989318521683403E-2"/>
        <rFont val="Times New Roman"/>
        <family val="1"/>
        <charset val="204"/>
      </rPr>
      <t xml:space="preserve">
"Общее количество приобретенного гаражного оборудования"</t>
    </r>
  </si>
  <si>
    <r>
      <rPr>
        <b/>
        <sz val="10"/>
        <color theme="1" tint="4.9989318521683403E-2"/>
        <rFont val="Times New Roman"/>
        <family val="1"/>
        <charset val="204"/>
      </rPr>
      <t>Показатель 3</t>
    </r>
    <r>
      <rPr>
        <sz val="10"/>
        <color theme="1" tint="4.9989318521683403E-2"/>
        <rFont val="Times New Roman"/>
        <family val="1"/>
        <charset val="204"/>
      </rPr>
      <t xml:space="preserve">
«Протяженность замененной контактной сети муниципального электротранспорта»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</si>
  <si>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4</t>
    </r>
    <r>
      <rPr>
        <sz val="10"/>
        <color theme="1" tint="4.9989318521683403E-2"/>
        <rFont val="Times New Roman"/>
        <family val="1"/>
        <charset val="204"/>
      </rPr>
      <t xml:space="preserve">
«Протяженность отремонтированного пути»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</si>
  <si>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1.02 </t>
    </r>
    <r>
      <rPr>
        <sz val="10"/>
        <color theme="1" tint="4.9989318521683403E-2"/>
        <rFont val="Times New Roman"/>
        <family val="1"/>
        <charset val="204"/>
      </rPr>
      <t>«Осуществление органами местного самоуправления (ответственным исполнителем) государственных полномочий Тверской области по организации транспортного обслуживания населения автомобильным транспортом в межмуниципальном и пригородном сообщении Тверской области (межбюджетные трансферты)»</t>
    </r>
  </si>
  <si>
    <r>
      <rPr>
        <b/>
        <sz val="10"/>
        <color theme="1" tint="4.9989318521683403E-2"/>
        <rFont val="Times New Roman"/>
        <family val="1"/>
        <charset val="204"/>
      </rPr>
      <t>1.01</t>
    </r>
    <r>
      <rPr>
        <sz val="10"/>
        <color theme="1" tint="4.9989318521683403E-2"/>
        <rFont val="Times New Roman"/>
        <family val="1"/>
        <charset val="204"/>
      </rPr>
      <t xml:space="preserve"> «Руководство и управление в сфере установленных функций»</t>
    </r>
  </si>
  <si>
    <t>1. Обеспечение деятельности  ответственного исполнителя муниципальной программы - департамент благоустройства, дорожного хозяйства  и транспорта</t>
  </si>
  <si>
    <t>2. Административные мероприятия</t>
  </si>
  <si>
    <r>
      <rPr>
        <b/>
        <sz val="10"/>
        <color theme="1" tint="4.9989318521683403E-2"/>
        <rFont val="Times New Roman"/>
        <family val="1"/>
        <charset val="204"/>
      </rPr>
      <t>Мероприятие 1.03</t>
    </r>
    <r>
      <rPr>
        <sz val="10"/>
        <color theme="1" tint="4.9989318521683403E-2"/>
        <rFont val="Times New Roman"/>
        <family val="1"/>
        <charset val="204"/>
      </rPr>
      <t xml:space="preserve"> 
«Строительство сетей ливневой канализации по ул. Учительская (от Беляковского пер.до ул.Д.Донского) с отводом поверхностных вод, дождевых и грунтовых сточных вод с пер. Трудолюбия и со двора дома № 45/28 по пер. Трудолюбия (в т. ч. ПИР)» </t>
    </r>
  </si>
  <si>
    <r>
      <t>Подпрограмма 1</t>
    </r>
    <r>
      <rPr>
        <sz val="11"/>
        <color theme="1" tint="4.9989318521683403E-2"/>
        <rFont val="Times New Roman"/>
        <family val="1"/>
        <charset val="204"/>
      </rPr>
      <t xml:space="preserve"> </t>
    </r>
    <r>
      <rPr>
        <b/>
        <sz val="11"/>
        <color theme="1" tint="4.9989318521683403E-2"/>
        <rFont val="Times New Roman"/>
        <family val="1"/>
        <charset val="204"/>
      </rPr>
      <t xml:space="preserve">«Дорожное хозяйство» </t>
    </r>
  </si>
  <si>
    <t>».</t>
  </si>
  <si>
    <r>
      <rPr>
        <sz val="11"/>
        <color theme="1" tint="4.9989318521683403E-2"/>
        <rFont val="Times New Roman"/>
        <family val="1"/>
        <charset val="204"/>
      </rPr>
      <t>«</t>
    </r>
    <r>
      <rPr>
        <sz val="10"/>
        <color theme="1" tint="4.9989318521683403E-2"/>
        <rFont val="Times New Roman"/>
        <family val="1"/>
        <charset val="204"/>
      </rPr>
      <t>Приложение 1</t>
    </r>
  </si>
  <si>
    <t>Муниципальная программа, всего</t>
  </si>
  <si>
    <r>
      <rPr>
        <b/>
        <sz val="10"/>
        <color theme="1" tint="4.9989318521683403E-2"/>
        <rFont val="Times New Roman"/>
        <family val="1"/>
        <charset val="204"/>
      </rPr>
      <t>Показатель 15</t>
    </r>
    <r>
      <rPr>
        <sz val="10"/>
        <color theme="1" tint="4.9989318521683403E-2"/>
        <rFont val="Times New Roman"/>
        <family val="1"/>
        <charset val="204"/>
      </rPr>
      <t xml:space="preserve">
«Перекладка сетей ливневой канализации на магистральных дорогах города»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</si>
  <si>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1</t>
    </r>
    <r>
      <rPr>
        <sz val="10"/>
        <color theme="1" tint="4.9989318521683403E-2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</si>
  <si>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21</t>
    </r>
    <r>
      <rPr>
        <sz val="10"/>
        <color theme="1" tint="4.9989318521683403E-2"/>
        <rFont val="Times New Roman"/>
        <family val="1"/>
        <charset val="204"/>
      </rPr>
      <t xml:space="preserve">
«Количество мостов и путепроводов, по которым произведена оценка уязвимости»</t>
    </r>
  </si>
  <si>
    <r>
      <rPr>
        <b/>
        <sz val="10"/>
        <color theme="1" tint="4.9989318521683403E-2"/>
        <rFont val="Times New Roman"/>
        <family val="1"/>
        <charset val="204"/>
      </rPr>
      <t>Показатель 5</t>
    </r>
    <r>
      <rPr>
        <sz val="10"/>
        <color theme="1" tint="4.9989318521683403E-2"/>
        <rFont val="Times New Roman"/>
        <family val="1"/>
        <charset val="204"/>
      </rPr>
      <t xml:space="preserve">
«Общее количество приобретенного подвижного состава»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</si>
  <si>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Показатель 1 </t>
    </r>
    <r>
      <rPr>
        <sz val="10"/>
        <color theme="1" tint="4.9989318521683403E-2"/>
        <rFont val="Times New Roman"/>
        <family val="1"/>
        <charset val="204"/>
      </rPr>
      <t xml:space="preserve">
«Общее количество приобретенной спецтехники»</t>
    </r>
  </si>
  <si>
    <r>
      <rPr>
        <b/>
        <sz val="10"/>
        <color theme="1" tint="4.9989318521683403E-2"/>
        <rFont val="Times New Roman"/>
        <family val="1"/>
        <charset val="204"/>
      </rPr>
      <t>Мероприятие 2.04</t>
    </r>
    <r>
      <rPr>
        <sz val="10"/>
        <color theme="1" tint="4.9989318521683403E-2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</si>
  <si>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r>
      <rPr>
        <b/>
        <sz val="10"/>
        <color theme="1" tint="4.9989318521683403E-2"/>
        <rFont val="Times New Roman"/>
        <family val="1"/>
        <charset val="204"/>
      </rPr>
      <t>Мероприятие 2.02</t>
    </r>
    <r>
      <rPr>
        <sz val="10"/>
        <color theme="1" tint="4.9989318521683403E-2"/>
        <rFont val="Times New Roman"/>
        <family val="1"/>
        <charset val="204"/>
      </rPr>
      <t xml:space="preserve"> 
«Текущий ремонт автомобильных дорог города, включая тротуары» (исполнение решения Арбитражного суда Тверской области)</t>
    </r>
  </si>
  <si>
    <r>
      <rPr>
        <b/>
        <sz val="10"/>
        <color rgb="FFFF0000"/>
        <rFont val="Times New Roman"/>
        <family val="1"/>
        <charset val="204"/>
      </rPr>
      <t>Мероприятие 1.12
«</t>
    </r>
    <r>
      <rPr>
        <sz val="10"/>
        <color rgb="FFFF0000"/>
        <rFont val="Times New Roman"/>
        <family val="1"/>
        <charset val="204"/>
      </rPr>
      <t>Строительство автодороги по ул. Красина от ул С. Тюленина до ул. Цветочная в г. Твери (в т. ч. ПИР)»</t>
    </r>
  </si>
  <si>
    <r>
      <t xml:space="preserve">Показатель 1 
</t>
    </r>
    <r>
      <rPr>
        <sz val="10"/>
        <color rgb="FFFF0000"/>
        <rFont val="Times New Roman"/>
        <family val="1"/>
        <charset val="204"/>
      </rPr>
      <t>«Протяженность построенных (реконструированных) дорог, соответствующих требованиям технических регламентов»</t>
    </r>
  </si>
  <si>
    <r>
      <rPr>
        <b/>
        <sz val="10"/>
        <color rgb="FFFF0000"/>
        <rFont val="Times New Roman"/>
        <family val="1"/>
        <charset val="204"/>
      </rPr>
      <t>Мероприятие 1.13
«</t>
    </r>
    <r>
      <rPr>
        <sz val="10"/>
        <color rgb="FFFF0000"/>
        <rFont val="Times New Roman"/>
        <family val="1"/>
        <charset val="204"/>
      </rPr>
      <t>Застройка микрорайона по ул. Луначарского в г. Твери (транспортная инфраструктура) (в т. ч. ПИР)»</t>
    </r>
  </si>
  <si>
    <t>Начальник департамента благоустройства, дорожного хозяйства и транспорта администрации города Твери                                                                                                                                          Р.Н. Егоров</t>
  </si>
  <si>
    <r>
      <t xml:space="preserve">Показатель 1 
</t>
    </r>
    <r>
      <rPr>
        <sz val="10"/>
        <color theme="1" tint="4.9989318521683403E-2"/>
        <rFont val="Times New Roman"/>
        <family val="1"/>
        <charset val="204"/>
      </rPr>
      <t>«Количество изготовленной проектно-сметной документации»</t>
    </r>
  </si>
  <si>
    <r>
      <rPr>
        <b/>
        <sz val="10"/>
        <color theme="1" tint="4.9989318521683403E-2"/>
        <rFont val="Times New Roman"/>
        <family val="1"/>
        <charset val="204"/>
      </rPr>
      <t xml:space="preserve">Мероприятие 1.08.1
</t>
    </r>
    <r>
      <rPr>
        <sz val="10"/>
        <color theme="1" tint="4.9989318521683403E-2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</si>
  <si>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Приложение 1
к постановлению администрации города Твери
от « 15 » октября  2014 № 1294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</si>
</sst>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i/>
      <sz val="10"/>
      <color theme="1" tint="4.9989318521683403E-2"/>
      <name val="Times New Roman"/>
      <family val="1"/>
      <charset val="204"/>
    </font>
    <font>
      <b/>
      <i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Calibri"/>
      <family val="2"/>
      <scheme val="minor"/>
    </font>
    <font>
      <u/>
      <sz val="10"/>
      <color theme="1" tint="4.9989318521683403E-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" fontId="2" fillId="3" borderId="0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 wrapText="1"/>
    </xf>
    <xf numFmtId="164" fontId="16" fillId="5" borderId="1" xfId="0" applyNumberFormat="1" applyFont="1" applyFill="1" applyBorder="1" applyAlignment="1">
      <alignment horizontal="center" vertical="center" wrapText="1"/>
    </xf>
    <xf numFmtId="164" fontId="16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164" fontId="2" fillId="0" borderId="0" xfId="0" applyNumberFormat="1" applyFont="1" applyAlignment="1">
      <alignment horizontal="right" vertical="center" wrapText="1"/>
    </xf>
    <xf numFmtId="164" fontId="0" fillId="0" borderId="0" xfId="0" applyNumberFormat="1" applyFont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55;%20&#1044;&#1061;\&#1057;&#1074;&#1086;&#1076;&#1085;&#1072;&#1103;-&#1088;&#1072;&#1089;&#1096;&#1080;&#1088;.&#1089;%20&#1087;&#1086;&#1082;.2014-2016%20(06.09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-дор"/>
      <sheetName val="Всего-благ"/>
    </sheetNames>
    <sheetDataSet>
      <sheetData sheetId="0">
        <row r="7">
          <cell r="A7" t="str">
            <v>Код исполнителя (соисполнителя)</v>
          </cell>
        </row>
        <row r="9">
          <cell r="A9">
            <v>1</v>
          </cell>
        </row>
        <row r="12">
          <cell r="A12" t="str">
            <v>003</v>
          </cell>
        </row>
        <row r="13">
          <cell r="A13" t="str">
            <v>004</v>
          </cell>
        </row>
        <row r="14">
          <cell r="A14" t="str">
            <v>005</v>
          </cell>
        </row>
        <row r="15">
          <cell r="A15" t="str">
            <v>006</v>
          </cell>
        </row>
        <row r="16">
          <cell r="A16" t="str">
            <v>007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2"/>
  <sheetViews>
    <sheetView tabSelected="1" zoomScale="91" zoomScaleNormal="91" workbookViewId="0">
      <selection activeCell="A8" sqref="A8:X8"/>
    </sheetView>
  </sheetViews>
  <sheetFormatPr defaultColWidth="8.5703125" defaultRowHeight="12.75" x14ac:dyDescent="0.25"/>
  <cols>
    <col min="1" max="1" width="3" style="14" customWidth="1"/>
    <col min="2" max="4" width="3" style="32" customWidth="1"/>
    <col min="5" max="5" width="3.42578125" style="32" customWidth="1"/>
    <col min="6" max="6" width="3" style="32" customWidth="1"/>
    <col min="7" max="7" width="3.42578125" style="14" customWidth="1"/>
    <col min="8" max="8" width="3" style="14" customWidth="1"/>
    <col min="9" max="9" width="3" style="90" customWidth="1"/>
    <col min="10" max="12" width="3" style="14" customWidth="1"/>
    <col min="13" max="13" width="3" style="32" customWidth="1"/>
    <col min="14" max="14" width="3" style="14" customWidth="1"/>
    <col min="15" max="15" width="56.5703125" style="20" customWidth="1"/>
    <col min="16" max="16" width="9.5703125" style="14" customWidth="1"/>
    <col min="17" max="17" width="10.85546875" style="93" bestFit="1" customWidth="1"/>
    <col min="18" max="18" width="10.42578125" style="93" customWidth="1"/>
    <col min="19" max="19" width="11.140625" style="93" customWidth="1"/>
    <col min="20" max="22" width="11.140625" style="22" bestFit="1" customWidth="1"/>
    <col min="23" max="23" width="11.140625" style="134" bestFit="1" customWidth="1"/>
    <col min="24" max="24" width="7.5703125" style="93" customWidth="1"/>
    <col min="25" max="25" width="10.5703125" style="14" bestFit="1" customWidth="1"/>
    <col min="26" max="16384" width="8.5703125" style="14"/>
  </cols>
  <sheetData>
    <row r="1" spans="1:25" s="106" customFormat="1" ht="42.6" customHeight="1" x14ac:dyDescent="0.25">
      <c r="Q1" s="105"/>
      <c r="R1" s="105"/>
      <c r="S1" s="105"/>
      <c r="T1" s="148" t="s">
        <v>254</v>
      </c>
      <c r="U1" s="148"/>
      <c r="V1" s="148"/>
      <c r="W1" s="148"/>
      <c r="X1" s="148"/>
    </row>
    <row r="2" spans="1:25" s="106" customFormat="1" x14ac:dyDescent="0.25">
      <c r="Q2" s="105"/>
      <c r="R2" s="105"/>
      <c r="S2" s="105"/>
      <c r="T2" s="126"/>
      <c r="U2" s="126"/>
      <c r="V2" s="126"/>
      <c r="W2" s="126"/>
      <c r="X2" s="104"/>
    </row>
    <row r="3" spans="1:25" ht="13.35" customHeight="1" x14ac:dyDescent="0.25">
      <c r="A3" s="148" t="s">
        <v>239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</row>
    <row r="4" spans="1:25" ht="13.35" customHeight="1" x14ac:dyDescent="0.25">
      <c r="A4" s="148" t="s">
        <v>51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</row>
    <row r="5" spans="1:25" ht="13.35" customHeight="1" x14ac:dyDescent="0.25">
      <c r="A5" s="148" t="s">
        <v>70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</row>
    <row r="6" spans="1:25" ht="13.35" customHeight="1" x14ac:dyDescent="0.25">
      <c r="A6" s="148" t="s">
        <v>52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</row>
    <row r="7" spans="1:25" ht="13.35" customHeight="1" x14ac:dyDescent="0.25">
      <c r="A7" s="15"/>
      <c r="B7" s="31"/>
      <c r="C7" s="31"/>
      <c r="D7" s="31"/>
      <c r="E7" s="31"/>
      <c r="F7" s="31"/>
      <c r="G7" s="15"/>
      <c r="H7" s="15"/>
      <c r="I7" s="89"/>
      <c r="J7" s="15"/>
      <c r="K7" s="15"/>
      <c r="L7" s="15"/>
      <c r="M7" s="31"/>
      <c r="N7" s="15"/>
      <c r="O7" s="19"/>
      <c r="P7" s="15"/>
      <c r="T7" s="127"/>
      <c r="U7" s="127"/>
      <c r="V7" s="127"/>
      <c r="W7" s="133"/>
      <c r="X7" s="92"/>
    </row>
    <row r="8" spans="1:25" ht="14.85" customHeight="1" x14ac:dyDescent="0.25">
      <c r="A8" s="150" t="s">
        <v>53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</row>
    <row r="9" spans="1:25" ht="14.85" customHeight="1" x14ac:dyDescent="0.25">
      <c r="A9" s="150" t="s">
        <v>71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</row>
    <row r="10" spans="1:25" ht="19.350000000000001" customHeight="1" x14ac:dyDescent="0.25">
      <c r="A10" s="149" t="s">
        <v>62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</row>
    <row r="11" spans="1:25" x14ac:dyDescent="0.25">
      <c r="Q11" s="22"/>
      <c r="R11" s="22"/>
      <c r="S11" s="22"/>
    </row>
    <row r="12" spans="1:25" s="4" customFormat="1" ht="25.5" customHeight="1" x14ac:dyDescent="0.25">
      <c r="A12" s="141" t="s">
        <v>74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2" t="s">
        <v>54</v>
      </c>
      <c r="P12" s="142" t="s">
        <v>55</v>
      </c>
      <c r="Q12" s="144" t="s">
        <v>56</v>
      </c>
      <c r="R12" s="146"/>
      <c r="S12" s="146"/>
      <c r="T12" s="146"/>
      <c r="U12" s="146"/>
      <c r="V12" s="147"/>
      <c r="W12" s="144" t="s">
        <v>36</v>
      </c>
      <c r="X12" s="145"/>
    </row>
    <row r="13" spans="1:25" s="4" customFormat="1" ht="60" customHeight="1" x14ac:dyDescent="0.25">
      <c r="A13" s="140" t="s">
        <v>78</v>
      </c>
      <c r="B13" s="140"/>
      <c r="C13" s="140"/>
      <c r="D13" s="140" t="s">
        <v>0</v>
      </c>
      <c r="E13" s="140"/>
      <c r="F13" s="141" t="s">
        <v>79</v>
      </c>
      <c r="G13" s="141"/>
      <c r="H13" s="140" t="s">
        <v>80</v>
      </c>
      <c r="I13" s="140"/>
      <c r="J13" s="140"/>
      <c r="K13" s="140"/>
      <c r="L13" s="140"/>
      <c r="M13" s="140"/>
      <c r="N13" s="140"/>
      <c r="O13" s="143"/>
      <c r="P13" s="143"/>
      <c r="Q13" s="94">
        <v>2014</v>
      </c>
      <c r="R13" s="94">
        <v>2015</v>
      </c>
      <c r="S13" s="94">
        <v>2016</v>
      </c>
      <c r="T13" s="95">
        <v>2017</v>
      </c>
      <c r="U13" s="95">
        <v>2018</v>
      </c>
      <c r="V13" s="95">
        <v>2019</v>
      </c>
      <c r="W13" s="95" t="s">
        <v>37</v>
      </c>
      <c r="X13" s="94" t="s">
        <v>81</v>
      </c>
    </row>
    <row r="14" spans="1:25" s="4" customFormat="1" x14ac:dyDescent="0.25">
      <c r="A14" s="21">
        <f>'[1]Всего-дор'!A9</f>
        <v>1</v>
      </c>
      <c r="B14" s="30">
        <v>2</v>
      </c>
      <c r="C14" s="30">
        <v>3</v>
      </c>
      <c r="D14" s="30">
        <v>4</v>
      </c>
      <c r="E14" s="30">
        <v>5</v>
      </c>
      <c r="F14" s="30">
        <v>6</v>
      </c>
      <c r="G14" s="21">
        <v>7</v>
      </c>
      <c r="H14" s="21">
        <v>8</v>
      </c>
      <c r="I14" s="88">
        <v>9</v>
      </c>
      <c r="J14" s="21">
        <v>10</v>
      </c>
      <c r="K14" s="21">
        <v>11</v>
      </c>
      <c r="L14" s="21">
        <v>12</v>
      </c>
      <c r="M14" s="30">
        <v>13</v>
      </c>
      <c r="N14" s="21">
        <v>14</v>
      </c>
      <c r="O14" s="21">
        <v>15</v>
      </c>
      <c r="P14" s="16">
        <v>16</v>
      </c>
      <c r="Q14" s="94">
        <v>17</v>
      </c>
      <c r="R14" s="94">
        <v>18</v>
      </c>
      <c r="S14" s="94">
        <v>19</v>
      </c>
      <c r="T14" s="130">
        <v>20</v>
      </c>
      <c r="U14" s="130">
        <v>21</v>
      </c>
      <c r="V14" s="130">
        <v>22</v>
      </c>
      <c r="W14" s="130">
        <v>23</v>
      </c>
      <c r="X14" s="94">
        <v>24</v>
      </c>
    </row>
    <row r="15" spans="1:25" s="23" customFormat="1" ht="30" customHeight="1" x14ac:dyDescent="0.25">
      <c r="A15" s="2"/>
      <c r="B15" s="2"/>
      <c r="C15" s="2"/>
      <c r="D15" s="2"/>
      <c r="E15" s="2"/>
      <c r="F15" s="2"/>
      <c r="G15" s="1"/>
      <c r="H15" s="1"/>
      <c r="I15" s="2"/>
      <c r="J15" s="2"/>
      <c r="K15" s="2"/>
      <c r="L15" s="2"/>
      <c r="M15" s="2"/>
      <c r="N15" s="2"/>
      <c r="O15" s="85" t="s">
        <v>240</v>
      </c>
      <c r="P15" s="3" t="s">
        <v>8</v>
      </c>
      <c r="Q15" s="84">
        <f t="shared" ref="Q15:V15" si="0">Q29+Q221+Q275</f>
        <v>1130205.8999999997</v>
      </c>
      <c r="R15" s="84">
        <f t="shared" si="0"/>
        <v>1049847.6000000001</v>
      </c>
      <c r="S15" s="84">
        <f t="shared" si="0"/>
        <v>1187794.6224000002</v>
      </c>
      <c r="T15" s="84">
        <f t="shared" si="0"/>
        <v>1073032.2</v>
      </c>
      <c r="U15" s="84">
        <f t="shared" si="0"/>
        <v>1181340.4999999998</v>
      </c>
      <c r="V15" s="84">
        <f t="shared" si="0"/>
        <v>1228068.3389505001</v>
      </c>
      <c r="W15" s="84">
        <f>Q15+R15+S15+T15+U15+V15</f>
        <v>6850289.1613504998</v>
      </c>
      <c r="X15" s="3">
        <v>2019</v>
      </c>
      <c r="Y15" s="86"/>
    </row>
    <row r="16" spans="1:25" s="9" customFormat="1" ht="13.5" hidden="1" customHeight="1" x14ac:dyDescent="0.25">
      <c r="A16" s="38">
        <f>'[1]Всего-дор'!A11</f>
        <v>0</v>
      </c>
      <c r="B16" s="38"/>
      <c r="C16" s="38"/>
      <c r="D16" s="38"/>
      <c r="E16" s="38"/>
      <c r="F16" s="38"/>
      <c r="G16" s="38"/>
      <c r="H16" s="39">
        <f>'[1]Всего-дор'!C11</f>
        <v>0</v>
      </c>
      <c r="I16" s="38">
        <f>'[1]Всего-дор'!D11</f>
        <v>0</v>
      </c>
      <c r="J16" s="38">
        <f>'[1]Всего-дор'!E11</f>
        <v>0</v>
      </c>
      <c r="K16" s="38">
        <f>'[1]Всего-дор'!F11</f>
        <v>0</v>
      </c>
      <c r="L16" s="38">
        <f>'[1]Всего-дор'!G11</f>
        <v>0</v>
      </c>
      <c r="M16" s="38"/>
      <c r="N16" s="38">
        <f>'[1]Всего-дор'!H11</f>
        <v>0</v>
      </c>
      <c r="O16" s="40" t="s">
        <v>14</v>
      </c>
      <c r="P16" s="41" t="s">
        <v>8</v>
      </c>
      <c r="Q16" s="42" t="e">
        <f>#REF!+#REF!+#REF!+#REF!</f>
        <v>#REF!</v>
      </c>
      <c r="R16" s="42" t="e">
        <f>#REF!+#REF!+#REF!+#REF!</f>
        <v>#REF!</v>
      </c>
      <c r="S16" s="42" t="e">
        <f>#REF!+#REF!+#REF!+#REF!</f>
        <v>#REF!</v>
      </c>
      <c r="T16" s="29" t="e">
        <f t="shared" ref="T16:T21" si="1">S16*105.3%</f>
        <v>#REF!</v>
      </c>
      <c r="U16" s="29" t="e">
        <f t="shared" ref="U16:U135" si="2">T16*105.1%</f>
        <v>#REF!</v>
      </c>
      <c r="V16" s="29" t="e">
        <f t="shared" ref="V16:V135" si="3">U16*104.9%</f>
        <v>#REF!</v>
      </c>
      <c r="W16" s="29" t="e">
        <f t="shared" ref="W16:W21" si="4">Q16+R16+S16+T16+U16+V16</f>
        <v>#REF!</v>
      </c>
      <c r="X16" s="37">
        <v>2019</v>
      </c>
    </row>
    <row r="17" spans="1:25" s="9" customFormat="1" ht="13.5" hidden="1" customHeight="1" x14ac:dyDescent="0.25">
      <c r="A17" s="38" t="str">
        <f>'[1]Всего-дор'!A12</f>
        <v>003</v>
      </c>
      <c r="B17" s="38"/>
      <c r="C17" s="38"/>
      <c r="D17" s="38"/>
      <c r="E17" s="38"/>
      <c r="F17" s="38"/>
      <c r="G17" s="38"/>
      <c r="H17" s="39">
        <f>'[1]Всего-дор'!C12</f>
        <v>0</v>
      </c>
      <c r="I17" s="38">
        <f>'[1]Всего-дор'!D12</f>
        <v>0</v>
      </c>
      <c r="J17" s="38">
        <f>'[1]Всего-дор'!E12</f>
        <v>0</v>
      </c>
      <c r="K17" s="38">
        <f>'[1]Всего-дор'!F12</f>
        <v>0</v>
      </c>
      <c r="L17" s="38">
        <f>'[1]Всего-дор'!G12</f>
        <v>0</v>
      </c>
      <c r="M17" s="38"/>
      <c r="N17" s="38">
        <f>'[1]Всего-дор'!H12</f>
        <v>0</v>
      </c>
      <c r="O17" s="40" t="s">
        <v>16</v>
      </c>
      <c r="P17" s="41" t="s">
        <v>8</v>
      </c>
      <c r="Q17" s="42" t="e">
        <f>#REF!+#REF!+#REF!+#REF!</f>
        <v>#REF!</v>
      </c>
      <c r="R17" s="42" t="e">
        <f>#REF!+#REF!+#REF!+#REF!</f>
        <v>#REF!</v>
      </c>
      <c r="S17" s="42" t="e">
        <f>#REF!+#REF!+#REF!+#REF!</f>
        <v>#REF!</v>
      </c>
      <c r="T17" s="29" t="e">
        <f t="shared" si="1"/>
        <v>#REF!</v>
      </c>
      <c r="U17" s="29" t="e">
        <f t="shared" si="2"/>
        <v>#REF!</v>
      </c>
      <c r="V17" s="29" t="e">
        <f t="shared" si="3"/>
        <v>#REF!</v>
      </c>
      <c r="W17" s="29" t="e">
        <f t="shared" si="4"/>
        <v>#REF!</v>
      </c>
      <c r="X17" s="37">
        <v>2019</v>
      </c>
    </row>
    <row r="18" spans="1:25" s="9" customFormat="1" ht="13.5" hidden="1" customHeight="1" x14ac:dyDescent="0.25">
      <c r="A18" s="38" t="str">
        <f>'[1]Всего-дор'!A13</f>
        <v>004</v>
      </c>
      <c r="B18" s="38"/>
      <c r="C18" s="38"/>
      <c r="D18" s="38"/>
      <c r="E18" s="38"/>
      <c r="F18" s="38"/>
      <c r="G18" s="38"/>
      <c r="H18" s="39">
        <f>'[1]Всего-дор'!C13</f>
        <v>0</v>
      </c>
      <c r="I18" s="38">
        <f>'[1]Всего-дор'!D13</f>
        <v>0</v>
      </c>
      <c r="J18" s="38">
        <f>'[1]Всего-дор'!E13</f>
        <v>0</v>
      </c>
      <c r="K18" s="38">
        <f>'[1]Всего-дор'!F13</f>
        <v>0</v>
      </c>
      <c r="L18" s="38">
        <f>'[1]Всего-дор'!G13</f>
        <v>0</v>
      </c>
      <c r="M18" s="38"/>
      <c r="N18" s="38">
        <f>'[1]Всего-дор'!H13</f>
        <v>0</v>
      </c>
      <c r="O18" s="40" t="s">
        <v>15</v>
      </c>
      <c r="P18" s="41" t="s">
        <v>8</v>
      </c>
      <c r="Q18" s="42" t="e">
        <f>#REF!+#REF!+#REF!+#REF!</f>
        <v>#REF!</v>
      </c>
      <c r="R18" s="42" t="e">
        <f>#REF!+#REF!+#REF!+#REF!</f>
        <v>#REF!</v>
      </c>
      <c r="S18" s="42" t="e">
        <f>#REF!+#REF!+#REF!+#REF!</f>
        <v>#REF!</v>
      </c>
      <c r="T18" s="29" t="e">
        <f t="shared" si="1"/>
        <v>#REF!</v>
      </c>
      <c r="U18" s="29" t="e">
        <f t="shared" si="2"/>
        <v>#REF!</v>
      </c>
      <c r="V18" s="29" t="e">
        <f t="shared" si="3"/>
        <v>#REF!</v>
      </c>
      <c r="W18" s="29" t="e">
        <f t="shared" si="4"/>
        <v>#REF!</v>
      </c>
      <c r="X18" s="37">
        <v>2019</v>
      </c>
    </row>
    <row r="19" spans="1:25" s="9" customFormat="1" ht="13.5" hidden="1" customHeight="1" x14ac:dyDescent="0.25">
      <c r="A19" s="38" t="str">
        <f>'[1]Всего-дор'!A14</f>
        <v>005</v>
      </c>
      <c r="B19" s="38"/>
      <c r="C19" s="38"/>
      <c r="D19" s="38"/>
      <c r="E19" s="38"/>
      <c r="F19" s="38"/>
      <c r="G19" s="38"/>
      <c r="H19" s="39">
        <f>'[1]Всего-дор'!C14</f>
        <v>0</v>
      </c>
      <c r="I19" s="38">
        <f>'[1]Всего-дор'!D14</f>
        <v>0</v>
      </c>
      <c r="J19" s="38">
        <f>'[1]Всего-дор'!E14</f>
        <v>0</v>
      </c>
      <c r="K19" s="38">
        <f>'[1]Всего-дор'!F14</f>
        <v>0</v>
      </c>
      <c r="L19" s="38">
        <f>'[1]Всего-дор'!G14</f>
        <v>0</v>
      </c>
      <c r="M19" s="38"/>
      <c r="N19" s="38">
        <f>'[1]Всего-дор'!H14</f>
        <v>0</v>
      </c>
      <c r="O19" s="40" t="s">
        <v>17</v>
      </c>
      <c r="P19" s="41" t="s">
        <v>8</v>
      </c>
      <c r="Q19" s="42" t="e">
        <f>#REF!+#REF!+#REF!+#REF!</f>
        <v>#REF!</v>
      </c>
      <c r="R19" s="42" t="e">
        <f>#REF!+#REF!+#REF!+#REF!</f>
        <v>#REF!</v>
      </c>
      <c r="S19" s="42" t="e">
        <f>#REF!+#REF!+#REF!+#REF!</f>
        <v>#REF!</v>
      </c>
      <c r="T19" s="29" t="e">
        <f t="shared" si="1"/>
        <v>#REF!</v>
      </c>
      <c r="U19" s="29" t="e">
        <f t="shared" si="2"/>
        <v>#REF!</v>
      </c>
      <c r="V19" s="29" t="e">
        <f t="shared" si="3"/>
        <v>#REF!</v>
      </c>
      <c r="W19" s="29" t="e">
        <f t="shared" si="4"/>
        <v>#REF!</v>
      </c>
      <c r="X19" s="37">
        <v>2019</v>
      </c>
    </row>
    <row r="20" spans="1:25" s="9" customFormat="1" ht="13.5" hidden="1" customHeight="1" x14ac:dyDescent="0.25">
      <c r="A20" s="38" t="str">
        <f>'[1]Всего-дор'!A15</f>
        <v>006</v>
      </c>
      <c r="B20" s="38"/>
      <c r="C20" s="38"/>
      <c r="D20" s="38"/>
      <c r="E20" s="38"/>
      <c r="F20" s="38"/>
      <c r="G20" s="38"/>
      <c r="H20" s="39">
        <f>'[1]Всего-дор'!C15</f>
        <v>0</v>
      </c>
      <c r="I20" s="38">
        <f>'[1]Всего-дор'!D15</f>
        <v>0</v>
      </c>
      <c r="J20" s="38">
        <f>'[1]Всего-дор'!E15</f>
        <v>0</v>
      </c>
      <c r="K20" s="38">
        <f>'[1]Всего-дор'!F15</f>
        <v>0</v>
      </c>
      <c r="L20" s="38">
        <f>'[1]Всего-дор'!G15</f>
        <v>0</v>
      </c>
      <c r="M20" s="38"/>
      <c r="N20" s="38">
        <f>'[1]Всего-дор'!H15</f>
        <v>0</v>
      </c>
      <c r="O20" s="40" t="s">
        <v>18</v>
      </c>
      <c r="P20" s="41" t="s">
        <v>8</v>
      </c>
      <c r="Q20" s="42" t="e">
        <f>#REF!</f>
        <v>#REF!</v>
      </c>
      <c r="R20" s="42" t="e">
        <f>#REF!</f>
        <v>#REF!</v>
      </c>
      <c r="S20" s="42" t="e">
        <f>#REF!</f>
        <v>#REF!</v>
      </c>
      <c r="T20" s="29" t="e">
        <f t="shared" si="1"/>
        <v>#REF!</v>
      </c>
      <c r="U20" s="29" t="e">
        <f t="shared" si="2"/>
        <v>#REF!</v>
      </c>
      <c r="V20" s="29" t="e">
        <f t="shared" si="3"/>
        <v>#REF!</v>
      </c>
      <c r="W20" s="29" t="e">
        <f t="shared" si="4"/>
        <v>#REF!</v>
      </c>
      <c r="X20" s="37">
        <v>2019</v>
      </c>
    </row>
    <row r="21" spans="1:25" s="9" customFormat="1" ht="1.35" hidden="1" customHeight="1" x14ac:dyDescent="0.25">
      <c r="A21" s="38" t="str">
        <f>'[1]Всего-дор'!A16</f>
        <v>007</v>
      </c>
      <c r="B21" s="38"/>
      <c r="C21" s="38"/>
      <c r="D21" s="38"/>
      <c r="E21" s="38"/>
      <c r="F21" s="38"/>
      <c r="G21" s="38"/>
      <c r="H21" s="39">
        <f>'[1]Всего-дор'!C16</f>
        <v>0</v>
      </c>
      <c r="I21" s="38">
        <f>'[1]Всего-дор'!D16</f>
        <v>0</v>
      </c>
      <c r="J21" s="38">
        <f>'[1]Всего-дор'!E16</f>
        <v>0</v>
      </c>
      <c r="K21" s="38">
        <f>'[1]Всего-дор'!F16</f>
        <v>0</v>
      </c>
      <c r="L21" s="38">
        <f>'[1]Всего-дор'!G16</f>
        <v>0</v>
      </c>
      <c r="M21" s="38"/>
      <c r="N21" s="38">
        <f>'[1]Всего-дор'!H16</f>
        <v>0</v>
      </c>
      <c r="O21" s="40" t="s">
        <v>13</v>
      </c>
      <c r="P21" s="41" t="s">
        <v>8</v>
      </c>
      <c r="Q21" s="42" t="e">
        <f>#REF!+#REF!+#REF!+#REF!+#REF!+#REF!+#REF!+#REF!+#REF!+#REF!+#REF!+#REF!</f>
        <v>#REF!</v>
      </c>
      <c r="R21" s="42" t="e">
        <f>#REF!+#REF!+#REF!+#REF!+#REF!+#REF!+#REF!+#REF!+#REF!+#REF!+#REF!+#REF!</f>
        <v>#REF!</v>
      </c>
      <c r="S21" s="42" t="e">
        <f>#REF!+#REF!+#REF!+#REF!+#REF!+#REF!+#REF!+#REF!+#REF!+#REF!+#REF!+#REF!</f>
        <v>#REF!</v>
      </c>
      <c r="T21" s="29" t="e">
        <f t="shared" si="1"/>
        <v>#REF!</v>
      </c>
      <c r="U21" s="29" t="e">
        <f t="shared" si="2"/>
        <v>#REF!</v>
      </c>
      <c r="V21" s="29" t="e">
        <f t="shared" si="3"/>
        <v>#REF!</v>
      </c>
      <c r="W21" s="29" t="e">
        <f t="shared" si="4"/>
        <v>#REF!</v>
      </c>
      <c r="X21" s="37">
        <v>2019</v>
      </c>
    </row>
    <row r="22" spans="1:25" s="5" customFormat="1" ht="40.5" customHeight="1" x14ac:dyDescent="0.25">
      <c r="A22" s="25"/>
      <c r="B22" s="25"/>
      <c r="C22" s="25"/>
      <c r="D22" s="25"/>
      <c r="E22" s="25"/>
      <c r="F22" s="25"/>
      <c r="G22" s="25"/>
      <c r="H22" s="35"/>
      <c r="I22" s="25"/>
      <c r="J22" s="25"/>
      <c r="K22" s="25"/>
      <c r="L22" s="25"/>
      <c r="M22" s="25"/>
      <c r="N22" s="25"/>
      <c r="O22" s="36" t="s">
        <v>57</v>
      </c>
      <c r="P22" s="27"/>
      <c r="Q22" s="28"/>
      <c r="R22" s="28"/>
      <c r="S22" s="28"/>
      <c r="T22" s="29"/>
      <c r="U22" s="29"/>
      <c r="V22" s="29"/>
      <c r="W22" s="29"/>
      <c r="X22" s="27"/>
    </row>
    <row r="23" spans="1:25" s="5" customFormat="1" ht="40.5" customHeight="1" x14ac:dyDescent="0.25">
      <c r="A23" s="25"/>
      <c r="B23" s="25"/>
      <c r="C23" s="25"/>
      <c r="D23" s="25"/>
      <c r="E23" s="25"/>
      <c r="F23" s="25"/>
      <c r="G23" s="25"/>
      <c r="H23" s="35"/>
      <c r="I23" s="25"/>
      <c r="J23" s="25"/>
      <c r="K23" s="25"/>
      <c r="L23" s="25"/>
      <c r="M23" s="25"/>
      <c r="N23" s="25"/>
      <c r="O23" s="26" t="s">
        <v>204</v>
      </c>
      <c r="P23" s="27" t="s">
        <v>82</v>
      </c>
      <c r="Q23" s="28">
        <f>Q32</f>
        <v>47.505000000000003</v>
      </c>
      <c r="R23" s="28"/>
      <c r="S23" s="28">
        <f t="shared" ref="S23:W23" si="5">S32</f>
        <v>43.9</v>
      </c>
      <c r="T23" s="28">
        <f t="shared" si="5"/>
        <v>49.07</v>
      </c>
      <c r="U23" s="28">
        <f t="shared" si="5"/>
        <v>56.28</v>
      </c>
      <c r="V23" s="28">
        <f t="shared" si="5"/>
        <v>75.31</v>
      </c>
      <c r="W23" s="29">
        <f t="shared" si="5"/>
        <v>272.065</v>
      </c>
      <c r="X23" s="27">
        <v>2019</v>
      </c>
    </row>
    <row r="24" spans="1:25" s="5" customFormat="1" ht="38.25" x14ac:dyDescent="0.25">
      <c r="A24" s="25"/>
      <c r="B24" s="25"/>
      <c r="C24" s="25"/>
      <c r="D24" s="25"/>
      <c r="E24" s="25"/>
      <c r="F24" s="25"/>
      <c r="G24" s="25"/>
      <c r="H24" s="35"/>
      <c r="I24" s="25"/>
      <c r="J24" s="25"/>
      <c r="K24" s="25"/>
      <c r="L24" s="25"/>
      <c r="M24" s="25"/>
      <c r="N24" s="25"/>
      <c r="O24" s="26" t="s">
        <v>205</v>
      </c>
      <c r="P24" s="27" t="s">
        <v>82</v>
      </c>
      <c r="Q24" s="28">
        <f>Q81+Q87+Q89+Q91+Q93+Q97</f>
        <v>647.92269999999996</v>
      </c>
      <c r="R24" s="28">
        <f t="shared" ref="R24:V24" si="6">R81+R87+R89+R91+R93+R97</f>
        <v>449.60399999999998</v>
      </c>
      <c r="S24" s="28">
        <f t="shared" si="6"/>
        <v>445.89</v>
      </c>
      <c r="T24" s="28">
        <f t="shared" si="6"/>
        <v>454.60199999999998</v>
      </c>
      <c r="U24" s="28">
        <f t="shared" si="6"/>
        <v>464.8</v>
      </c>
      <c r="V24" s="28">
        <f t="shared" si="6"/>
        <v>474.40199999999999</v>
      </c>
      <c r="W24" s="29">
        <f>Q24+R24+S24+T24+U24+V24</f>
        <v>2937.2206999999999</v>
      </c>
      <c r="X24" s="27">
        <v>2019</v>
      </c>
      <c r="Y24" s="18"/>
    </row>
    <row r="25" spans="1:25" s="5" customFormat="1" ht="38.25" x14ac:dyDescent="0.25">
      <c r="A25" s="25"/>
      <c r="B25" s="25"/>
      <c r="C25" s="25"/>
      <c r="D25" s="25"/>
      <c r="E25" s="25"/>
      <c r="F25" s="25"/>
      <c r="G25" s="25"/>
      <c r="H25" s="35"/>
      <c r="I25" s="25"/>
      <c r="J25" s="25"/>
      <c r="K25" s="25"/>
      <c r="L25" s="25"/>
      <c r="M25" s="25"/>
      <c r="N25" s="25"/>
      <c r="O25" s="26" t="s">
        <v>206</v>
      </c>
      <c r="P25" s="27" t="s">
        <v>82</v>
      </c>
      <c r="Q25" s="28">
        <f t="shared" ref="Q25:W25" si="7">Q149+Q153+Q157+Q161+Q165</f>
        <v>6138.5797299999995</v>
      </c>
      <c r="R25" s="28">
        <f t="shared" si="7"/>
        <v>3894.1</v>
      </c>
      <c r="S25" s="28">
        <f t="shared" si="7"/>
        <v>6138.5797299999995</v>
      </c>
      <c r="T25" s="28">
        <f t="shared" si="7"/>
        <v>6138.5797299999995</v>
      </c>
      <c r="U25" s="28">
        <f t="shared" si="7"/>
        <v>6138.5797299999995</v>
      </c>
      <c r="V25" s="28">
        <f t="shared" si="7"/>
        <v>6138.5797299999995</v>
      </c>
      <c r="W25" s="29">
        <f t="shared" si="7"/>
        <v>6138.5797299999995</v>
      </c>
      <c r="X25" s="27">
        <v>2019</v>
      </c>
    </row>
    <row r="26" spans="1:25" s="5" customFormat="1" ht="54" customHeight="1" x14ac:dyDescent="0.25">
      <c r="A26" s="25"/>
      <c r="B26" s="25"/>
      <c r="C26" s="25"/>
      <c r="D26" s="25"/>
      <c r="E26" s="25"/>
      <c r="F26" s="25"/>
      <c r="G26" s="25"/>
      <c r="H26" s="35"/>
      <c r="I26" s="25"/>
      <c r="J26" s="25"/>
      <c r="K26" s="25"/>
      <c r="L26" s="25"/>
      <c r="M26" s="25"/>
      <c r="N26" s="25"/>
      <c r="O26" s="26" t="s">
        <v>207</v>
      </c>
      <c r="P26" s="27" t="s">
        <v>27</v>
      </c>
      <c r="Q26" s="44">
        <f t="shared" ref="Q26:W26" si="8">Q150+Q154+Q158+Q162+Q168</f>
        <v>2780</v>
      </c>
      <c r="R26" s="44">
        <f t="shared" si="8"/>
        <v>3254</v>
      </c>
      <c r="S26" s="44">
        <f t="shared" si="8"/>
        <v>1652</v>
      </c>
      <c r="T26" s="28">
        <f t="shared" si="8"/>
        <v>1687</v>
      </c>
      <c r="U26" s="28">
        <f t="shared" si="8"/>
        <v>1717</v>
      </c>
      <c r="V26" s="28">
        <f t="shared" si="8"/>
        <v>1746</v>
      </c>
      <c r="W26" s="29">
        <f t="shared" si="8"/>
        <v>12836</v>
      </c>
      <c r="X26" s="27">
        <v>2019</v>
      </c>
      <c r="Y26" s="18"/>
    </row>
    <row r="27" spans="1:25" s="5" customFormat="1" ht="51" x14ac:dyDescent="0.25">
      <c r="A27" s="25"/>
      <c r="B27" s="25"/>
      <c r="C27" s="25"/>
      <c r="D27" s="25"/>
      <c r="E27" s="25"/>
      <c r="F27" s="25"/>
      <c r="G27" s="25"/>
      <c r="H27" s="35"/>
      <c r="I27" s="25"/>
      <c r="J27" s="25"/>
      <c r="K27" s="25"/>
      <c r="L27" s="25"/>
      <c r="M27" s="25"/>
      <c r="N27" s="25"/>
      <c r="O27" s="26" t="s">
        <v>208</v>
      </c>
      <c r="P27" s="27" t="s">
        <v>82</v>
      </c>
      <c r="Q27" s="28">
        <f t="shared" ref="Q27:V27" si="9">Q208+Q212+Q216+Q218</f>
        <v>39</v>
      </c>
      <c r="R27" s="28">
        <f t="shared" si="9"/>
        <v>6.9</v>
      </c>
      <c r="S27" s="28">
        <f t="shared" si="9"/>
        <v>6.9</v>
      </c>
      <c r="T27" s="28">
        <f t="shared" si="9"/>
        <v>7.1999999999999993</v>
      </c>
      <c r="U27" s="28">
        <f t="shared" si="9"/>
        <v>7.4</v>
      </c>
      <c r="V27" s="28">
        <f t="shared" si="9"/>
        <v>7.7000000000000011</v>
      </c>
      <c r="W27" s="29">
        <f>Q27+R27+S27+T27+U27+V27</f>
        <v>75.100000000000009</v>
      </c>
      <c r="X27" s="27">
        <v>2019</v>
      </c>
      <c r="Y27" s="18"/>
    </row>
    <row r="28" spans="1:25" s="5" customFormat="1" ht="43.35" customHeight="1" x14ac:dyDescent="0.25">
      <c r="A28" s="25"/>
      <c r="B28" s="25"/>
      <c r="C28" s="25"/>
      <c r="D28" s="25"/>
      <c r="E28" s="25"/>
      <c r="F28" s="25"/>
      <c r="G28" s="25"/>
      <c r="H28" s="35"/>
      <c r="I28" s="25"/>
      <c r="J28" s="25"/>
      <c r="K28" s="25"/>
      <c r="L28" s="25"/>
      <c r="M28" s="25"/>
      <c r="N28" s="25"/>
      <c r="O28" s="26" t="s">
        <v>209</v>
      </c>
      <c r="P28" s="27" t="s">
        <v>58</v>
      </c>
      <c r="Q28" s="28">
        <f>Q225</f>
        <v>46248.6</v>
      </c>
      <c r="R28" s="28">
        <f t="shared" ref="R28:W28" si="10">R225</f>
        <v>37177.699999999997</v>
      </c>
      <c r="S28" s="28">
        <f t="shared" si="10"/>
        <v>34177.199999999997</v>
      </c>
      <c r="T28" s="28">
        <f t="shared" si="10"/>
        <v>34177.199999999997</v>
      </c>
      <c r="U28" s="28">
        <f t="shared" si="10"/>
        <v>34177.199999999997</v>
      </c>
      <c r="V28" s="28">
        <f t="shared" si="10"/>
        <v>34177.199999999997</v>
      </c>
      <c r="W28" s="29">
        <f t="shared" si="10"/>
        <v>220135.09999999998</v>
      </c>
      <c r="X28" s="27">
        <v>2019</v>
      </c>
    </row>
    <row r="29" spans="1:25" ht="30" customHeight="1" x14ac:dyDescent="0.25">
      <c r="A29" s="2"/>
      <c r="B29" s="2"/>
      <c r="C29" s="2"/>
      <c r="D29" s="2"/>
      <c r="E29" s="2"/>
      <c r="F29" s="2"/>
      <c r="G29" s="2"/>
      <c r="H29" s="1"/>
      <c r="I29" s="2"/>
      <c r="J29" s="2"/>
      <c r="K29" s="2"/>
      <c r="L29" s="2"/>
      <c r="M29" s="2"/>
      <c r="N29" s="2"/>
      <c r="O29" s="85" t="s">
        <v>237</v>
      </c>
      <c r="P29" s="3" t="s">
        <v>8</v>
      </c>
      <c r="Q29" s="84">
        <f>Q30+Q77+Q101+Q199</f>
        <v>1012942.9999999998</v>
      </c>
      <c r="R29" s="84">
        <f>R30+R77+R101+R199</f>
        <v>957049.70000000007</v>
      </c>
      <c r="S29" s="84">
        <f>S30+S77+S101+S199</f>
        <v>1089143.6224000002</v>
      </c>
      <c r="T29" s="84">
        <f>T30+T77+T101+T199</f>
        <v>966977.7</v>
      </c>
      <c r="U29" s="84">
        <v>1026444.7</v>
      </c>
      <c r="V29" s="84">
        <f>V30+V77+V101+V199</f>
        <v>1076966.5621505</v>
      </c>
      <c r="W29" s="84">
        <f>W30+W77+W101+W199</f>
        <v>6129525.3141505001</v>
      </c>
      <c r="X29" s="87">
        <v>2019</v>
      </c>
      <c r="Y29" s="11"/>
    </row>
    <row r="30" spans="1:25" s="7" customFormat="1" ht="40.5" customHeight="1" x14ac:dyDescent="0.25">
      <c r="A30" s="60"/>
      <c r="B30" s="60"/>
      <c r="C30" s="60"/>
      <c r="D30" s="60"/>
      <c r="E30" s="60"/>
      <c r="F30" s="60"/>
      <c r="G30" s="60"/>
      <c r="H30" s="60"/>
      <c r="I30" s="65"/>
      <c r="J30" s="60"/>
      <c r="K30" s="60"/>
      <c r="L30" s="60"/>
      <c r="M30" s="60"/>
      <c r="N30" s="60"/>
      <c r="O30" s="61" t="s">
        <v>182</v>
      </c>
      <c r="P30" s="62" t="s">
        <v>8</v>
      </c>
      <c r="Q30" s="122">
        <f>Q34+Q36+Q38+Q40+Q42+Q47+Q50+Q53+Q56+Q58+Q61+Q64+Q67+Q72</f>
        <v>122066.2</v>
      </c>
      <c r="R30" s="122">
        <f>R34+R36+R38+R40+R42+R47+R50+R53+R58+R61</f>
        <v>96755.7</v>
      </c>
      <c r="S30" s="63">
        <f>S42+S47+S50+S53+S64</f>
        <v>234686.30000000002</v>
      </c>
      <c r="T30" s="69">
        <f>T34+T36+T38+T40+T42+T47+T50+T53+T58+T61</f>
        <v>67234</v>
      </c>
      <c r="U30" s="69">
        <f>U34+U36+U38+U40+U42+U47+U50+U53+U58+U61</f>
        <v>80814</v>
      </c>
      <c r="V30" s="69">
        <f>V34+V36+V38+V40+V42+V47+V50+V53+V58+V61</f>
        <v>85000</v>
      </c>
      <c r="W30" s="122">
        <f>W34+W36+W38+W40+W42+W47+W50+W53+W56+W58+W61+W64+W67+W72</f>
        <v>686556.2</v>
      </c>
      <c r="X30" s="62">
        <v>2019</v>
      </c>
      <c r="Y30" s="12"/>
    </row>
    <row r="31" spans="1:25" s="8" customFormat="1" ht="40.5" customHeight="1" x14ac:dyDescent="0.25">
      <c r="A31" s="35"/>
      <c r="B31" s="35"/>
      <c r="C31" s="35"/>
      <c r="D31" s="35"/>
      <c r="E31" s="35"/>
      <c r="F31" s="35"/>
      <c r="G31" s="35"/>
      <c r="H31" s="35"/>
      <c r="I31" s="25"/>
      <c r="J31" s="35"/>
      <c r="K31" s="35"/>
      <c r="L31" s="35"/>
      <c r="M31" s="35"/>
      <c r="N31" s="35"/>
      <c r="O31" s="36" t="s">
        <v>63</v>
      </c>
      <c r="P31" s="27" t="s">
        <v>30</v>
      </c>
      <c r="Q31" s="54">
        <f>Q65+Q70+Q75</f>
        <v>4.1999999999999993</v>
      </c>
      <c r="R31" s="54"/>
      <c r="S31" s="28">
        <f>S45+S48+S51+S57+S59+S62+S65</f>
        <v>1.2999999999999998</v>
      </c>
      <c r="T31" s="28">
        <f>T45+T48+T51+T57+T59+T62+T65</f>
        <v>0.6</v>
      </c>
      <c r="U31" s="28">
        <f>U45+U48+U51+U57+U59+U62+U65</f>
        <v>4.5</v>
      </c>
      <c r="V31" s="28">
        <f>V45+V48+V51+V57+V59+V62+V65</f>
        <v>6.2</v>
      </c>
      <c r="W31" s="29">
        <f>Q31+R31+S31+T31+U31+V31</f>
        <v>16.799999999999997</v>
      </c>
      <c r="X31" s="27">
        <v>2019</v>
      </c>
    </row>
    <row r="32" spans="1:25" s="8" customFormat="1" ht="27" customHeight="1" x14ac:dyDescent="0.25">
      <c r="A32" s="35"/>
      <c r="B32" s="35"/>
      <c r="C32" s="35"/>
      <c r="D32" s="35"/>
      <c r="E32" s="35"/>
      <c r="F32" s="35"/>
      <c r="G32" s="35"/>
      <c r="H32" s="35"/>
      <c r="I32" s="25"/>
      <c r="J32" s="35"/>
      <c r="K32" s="35"/>
      <c r="L32" s="35"/>
      <c r="M32" s="35"/>
      <c r="N32" s="35"/>
      <c r="O32" s="36" t="s">
        <v>72</v>
      </c>
      <c r="P32" s="27" t="s">
        <v>82</v>
      </c>
      <c r="Q32" s="54">
        <f>(Q66+Q71+Q76)/1000</f>
        <v>47.505000000000003</v>
      </c>
      <c r="R32" s="54"/>
      <c r="S32" s="28">
        <f>(S46+S49+S52+S60+S63+S66)/1000</f>
        <v>43.9</v>
      </c>
      <c r="T32" s="28">
        <f>(T46+T49+T52+T55+T60+T63+T66+T71+T76)/1000</f>
        <v>49.07</v>
      </c>
      <c r="U32" s="28">
        <f t="shared" ref="U32:V32" si="11">(U46+U49+U52+U55+U60+U63+U66+U71+U76)/1000</f>
        <v>56.28</v>
      </c>
      <c r="V32" s="28">
        <f t="shared" si="11"/>
        <v>75.31</v>
      </c>
      <c r="W32" s="29">
        <f>Q32+R32+S32+T32+U32+V32</f>
        <v>272.065</v>
      </c>
      <c r="X32" s="27">
        <v>2019</v>
      </c>
    </row>
    <row r="33" spans="1:24" s="8" customFormat="1" ht="55.5" customHeight="1" x14ac:dyDescent="0.25">
      <c r="A33" s="35"/>
      <c r="B33" s="35"/>
      <c r="C33" s="35"/>
      <c r="D33" s="35"/>
      <c r="E33" s="35"/>
      <c r="F33" s="35"/>
      <c r="G33" s="35"/>
      <c r="H33" s="35"/>
      <c r="I33" s="25"/>
      <c r="J33" s="35"/>
      <c r="K33" s="35"/>
      <c r="L33" s="35"/>
      <c r="M33" s="35"/>
      <c r="N33" s="35"/>
      <c r="O33" s="36" t="s">
        <v>211</v>
      </c>
      <c r="P33" s="27" t="s">
        <v>30</v>
      </c>
      <c r="Q33" s="54">
        <v>1.6</v>
      </c>
      <c r="R33" s="54">
        <f>R39+R41</f>
        <v>0.95000000000000007</v>
      </c>
      <c r="S33" s="43"/>
      <c r="T33" s="29"/>
      <c r="U33" s="29"/>
      <c r="V33" s="29"/>
      <c r="W33" s="29">
        <f>Q33+R33</f>
        <v>2.5500000000000003</v>
      </c>
      <c r="X33" s="27">
        <v>2015</v>
      </c>
    </row>
    <row r="34" spans="1:24" s="8" customFormat="1" ht="39.75" customHeight="1" x14ac:dyDescent="0.25">
      <c r="A34" s="71" t="s">
        <v>75</v>
      </c>
      <c r="B34" s="71" t="s">
        <v>75</v>
      </c>
      <c r="C34" s="71" t="s">
        <v>186</v>
      </c>
      <c r="D34" s="71" t="s">
        <v>75</v>
      </c>
      <c r="E34" s="71" t="s">
        <v>161</v>
      </c>
      <c r="F34" s="71" t="s">
        <v>75</v>
      </c>
      <c r="G34" s="71" t="s">
        <v>160</v>
      </c>
      <c r="H34" s="71" t="s">
        <v>75</v>
      </c>
      <c r="I34" s="71" t="s">
        <v>159</v>
      </c>
      <c r="J34" s="71" t="s">
        <v>76</v>
      </c>
      <c r="K34" s="71" t="s">
        <v>75</v>
      </c>
      <c r="L34" s="71" t="s">
        <v>76</v>
      </c>
      <c r="M34" s="71" t="s">
        <v>75</v>
      </c>
      <c r="N34" s="71" t="s">
        <v>76</v>
      </c>
      <c r="O34" s="72" t="s">
        <v>212</v>
      </c>
      <c r="P34" s="73" t="s">
        <v>8</v>
      </c>
      <c r="Q34" s="59">
        <v>2450</v>
      </c>
      <c r="R34" s="59"/>
      <c r="S34" s="59"/>
      <c r="T34" s="59"/>
      <c r="U34" s="59"/>
      <c r="V34" s="59"/>
      <c r="W34" s="59">
        <v>2450</v>
      </c>
      <c r="X34" s="73">
        <v>2014</v>
      </c>
    </row>
    <row r="35" spans="1:24" s="8" customFormat="1" ht="51" x14ac:dyDescent="0.25">
      <c r="A35" s="35"/>
      <c r="B35" s="35"/>
      <c r="C35" s="35"/>
      <c r="D35" s="35"/>
      <c r="E35" s="35"/>
      <c r="F35" s="35"/>
      <c r="G35" s="35"/>
      <c r="H35" s="35"/>
      <c r="I35" s="25"/>
      <c r="J35" s="35"/>
      <c r="K35" s="35"/>
      <c r="L35" s="35"/>
      <c r="M35" s="35"/>
      <c r="N35" s="35"/>
      <c r="O35" s="6" t="s">
        <v>224</v>
      </c>
      <c r="P35" s="55" t="s">
        <v>30</v>
      </c>
      <c r="Q35" s="95">
        <v>0.9</v>
      </c>
      <c r="R35" s="95"/>
      <c r="S35" s="28"/>
      <c r="T35" s="28"/>
      <c r="U35" s="28"/>
      <c r="V35" s="28"/>
      <c r="W35" s="29">
        <v>0.9</v>
      </c>
      <c r="X35" s="27">
        <v>2014</v>
      </c>
    </row>
    <row r="36" spans="1:24" s="8" customFormat="1" ht="38.25" x14ac:dyDescent="0.25">
      <c r="A36" s="71" t="s">
        <v>75</v>
      </c>
      <c r="B36" s="71" t="s">
        <v>75</v>
      </c>
      <c r="C36" s="71" t="s">
        <v>186</v>
      </c>
      <c r="D36" s="71" t="s">
        <v>75</v>
      </c>
      <c r="E36" s="71" t="s">
        <v>161</v>
      </c>
      <c r="F36" s="71" t="s">
        <v>75</v>
      </c>
      <c r="G36" s="71" t="s">
        <v>160</v>
      </c>
      <c r="H36" s="71" t="s">
        <v>75</v>
      </c>
      <c r="I36" s="71" t="s">
        <v>159</v>
      </c>
      <c r="J36" s="71" t="s">
        <v>76</v>
      </c>
      <c r="K36" s="71" t="s">
        <v>75</v>
      </c>
      <c r="L36" s="71" t="s">
        <v>76</v>
      </c>
      <c r="M36" s="71" t="s">
        <v>75</v>
      </c>
      <c r="N36" s="71" t="s">
        <v>77</v>
      </c>
      <c r="O36" s="72" t="s">
        <v>213</v>
      </c>
      <c r="P36" s="73" t="s">
        <v>8</v>
      </c>
      <c r="Q36" s="59">
        <v>2200</v>
      </c>
      <c r="R36" s="59"/>
      <c r="S36" s="59"/>
      <c r="T36" s="59"/>
      <c r="U36" s="59"/>
      <c r="V36" s="59"/>
      <c r="W36" s="59">
        <v>2200</v>
      </c>
      <c r="X36" s="73">
        <v>2014</v>
      </c>
    </row>
    <row r="37" spans="1:24" s="8" customFormat="1" ht="51" x14ac:dyDescent="0.25">
      <c r="A37" s="35"/>
      <c r="B37" s="35"/>
      <c r="C37" s="35"/>
      <c r="D37" s="35"/>
      <c r="E37" s="35"/>
      <c r="F37" s="35"/>
      <c r="G37" s="35"/>
      <c r="H37" s="35"/>
      <c r="I37" s="25"/>
      <c r="J37" s="35"/>
      <c r="K37" s="35"/>
      <c r="L37" s="35"/>
      <c r="M37" s="35"/>
      <c r="N37" s="35"/>
      <c r="O37" s="6" t="s">
        <v>225</v>
      </c>
      <c r="P37" s="55" t="s">
        <v>30</v>
      </c>
      <c r="Q37" s="95">
        <v>0.7</v>
      </c>
      <c r="R37" s="95"/>
      <c r="S37" s="28"/>
      <c r="T37" s="28"/>
      <c r="U37" s="28"/>
      <c r="V37" s="28"/>
      <c r="W37" s="29">
        <v>0.7</v>
      </c>
      <c r="X37" s="27">
        <v>2014</v>
      </c>
    </row>
    <row r="38" spans="1:24" s="8" customFormat="1" ht="63.75" x14ac:dyDescent="0.25">
      <c r="A38" s="71" t="s">
        <v>75</v>
      </c>
      <c r="B38" s="71" t="s">
        <v>75</v>
      </c>
      <c r="C38" s="71" t="s">
        <v>186</v>
      </c>
      <c r="D38" s="71" t="s">
        <v>75</v>
      </c>
      <c r="E38" s="71" t="s">
        <v>161</v>
      </c>
      <c r="F38" s="71" t="s">
        <v>75</v>
      </c>
      <c r="G38" s="71" t="s">
        <v>160</v>
      </c>
      <c r="H38" s="71" t="s">
        <v>75</v>
      </c>
      <c r="I38" s="71" t="s">
        <v>159</v>
      </c>
      <c r="J38" s="71" t="s">
        <v>76</v>
      </c>
      <c r="K38" s="71" t="s">
        <v>75</v>
      </c>
      <c r="L38" s="71" t="s">
        <v>76</v>
      </c>
      <c r="M38" s="71" t="s">
        <v>75</v>
      </c>
      <c r="N38" s="71" t="s">
        <v>162</v>
      </c>
      <c r="O38" s="72" t="s">
        <v>236</v>
      </c>
      <c r="P38" s="73" t="s">
        <v>8</v>
      </c>
      <c r="Q38" s="59"/>
      <c r="R38" s="59">
        <v>2600</v>
      </c>
      <c r="S38" s="59"/>
      <c r="T38" s="59"/>
      <c r="U38" s="59"/>
      <c r="V38" s="59"/>
      <c r="W38" s="59">
        <v>2600</v>
      </c>
      <c r="X38" s="73">
        <v>2015</v>
      </c>
    </row>
    <row r="39" spans="1:24" s="8" customFormat="1" ht="51" x14ac:dyDescent="0.25">
      <c r="A39" s="35"/>
      <c r="B39" s="35"/>
      <c r="C39" s="35"/>
      <c r="D39" s="35"/>
      <c r="E39" s="35"/>
      <c r="F39" s="35"/>
      <c r="G39" s="35"/>
      <c r="H39" s="35"/>
      <c r="I39" s="25"/>
      <c r="J39" s="35"/>
      <c r="K39" s="35"/>
      <c r="L39" s="35"/>
      <c r="M39" s="35"/>
      <c r="N39" s="35"/>
      <c r="O39" s="6" t="s">
        <v>224</v>
      </c>
      <c r="P39" s="55" t="s">
        <v>30</v>
      </c>
      <c r="Q39" s="95"/>
      <c r="R39" s="95">
        <v>0.8</v>
      </c>
      <c r="S39" s="28"/>
      <c r="T39" s="28"/>
      <c r="U39" s="28"/>
      <c r="V39" s="28"/>
      <c r="W39" s="29">
        <v>0.8</v>
      </c>
      <c r="X39" s="27">
        <v>2015</v>
      </c>
    </row>
    <row r="40" spans="1:24" s="8" customFormat="1" ht="38.25" x14ac:dyDescent="0.25">
      <c r="A40" s="71" t="s">
        <v>75</v>
      </c>
      <c r="B40" s="71" t="s">
        <v>75</v>
      </c>
      <c r="C40" s="71" t="s">
        <v>186</v>
      </c>
      <c r="D40" s="71" t="s">
        <v>75</v>
      </c>
      <c r="E40" s="71" t="s">
        <v>161</v>
      </c>
      <c r="F40" s="71" t="s">
        <v>75</v>
      </c>
      <c r="G40" s="71" t="s">
        <v>160</v>
      </c>
      <c r="H40" s="71" t="s">
        <v>75</v>
      </c>
      <c r="I40" s="71" t="s">
        <v>159</v>
      </c>
      <c r="J40" s="71" t="s">
        <v>76</v>
      </c>
      <c r="K40" s="71" t="s">
        <v>75</v>
      </c>
      <c r="L40" s="71" t="s">
        <v>76</v>
      </c>
      <c r="M40" s="71" t="s">
        <v>75</v>
      </c>
      <c r="N40" s="71" t="s">
        <v>161</v>
      </c>
      <c r="O40" s="72" t="s">
        <v>214</v>
      </c>
      <c r="P40" s="73" t="s">
        <v>8</v>
      </c>
      <c r="Q40" s="59"/>
      <c r="R40" s="59">
        <v>2050</v>
      </c>
      <c r="S40" s="59"/>
      <c r="T40" s="59"/>
      <c r="U40" s="59"/>
      <c r="V40" s="59"/>
      <c r="W40" s="59">
        <v>2050</v>
      </c>
      <c r="X40" s="73">
        <v>2015</v>
      </c>
    </row>
    <row r="41" spans="1:24" s="8" customFormat="1" ht="51" x14ac:dyDescent="0.25">
      <c r="A41" s="35"/>
      <c r="B41" s="35"/>
      <c r="C41" s="35"/>
      <c r="D41" s="35"/>
      <c r="E41" s="35"/>
      <c r="F41" s="35"/>
      <c r="G41" s="35"/>
      <c r="H41" s="35"/>
      <c r="I41" s="25"/>
      <c r="J41" s="35"/>
      <c r="K41" s="35"/>
      <c r="L41" s="35"/>
      <c r="M41" s="35"/>
      <c r="N41" s="35"/>
      <c r="O41" s="6" t="s">
        <v>225</v>
      </c>
      <c r="P41" s="55" t="s">
        <v>30</v>
      </c>
      <c r="Q41" s="95"/>
      <c r="R41" s="95">
        <v>0.15</v>
      </c>
      <c r="S41" s="28"/>
      <c r="T41" s="28"/>
      <c r="U41" s="28"/>
      <c r="V41" s="28"/>
      <c r="W41" s="29">
        <v>0.2</v>
      </c>
      <c r="X41" s="27">
        <v>2015</v>
      </c>
    </row>
    <row r="42" spans="1:24" s="8" customFormat="1" ht="39.75" customHeight="1" x14ac:dyDescent="0.25">
      <c r="A42" s="71" t="s">
        <v>75</v>
      </c>
      <c r="B42" s="71" t="s">
        <v>75</v>
      </c>
      <c r="C42" s="71" t="s">
        <v>186</v>
      </c>
      <c r="D42" s="71" t="s">
        <v>75</v>
      </c>
      <c r="E42" s="71" t="s">
        <v>161</v>
      </c>
      <c r="F42" s="71" t="s">
        <v>75</v>
      </c>
      <c r="G42" s="71" t="s">
        <v>160</v>
      </c>
      <c r="H42" s="71" t="s">
        <v>75</v>
      </c>
      <c r="I42" s="71" t="s">
        <v>159</v>
      </c>
      <c r="J42" s="71" t="s">
        <v>76</v>
      </c>
      <c r="K42" s="71" t="s">
        <v>75</v>
      </c>
      <c r="L42" s="71" t="s">
        <v>75</v>
      </c>
      <c r="M42" s="71" t="s">
        <v>75</v>
      </c>
      <c r="N42" s="71" t="s">
        <v>75</v>
      </c>
      <c r="O42" s="83" t="s">
        <v>215</v>
      </c>
      <c r="P42" s="73" t="s">
        <v>8</v>
      </c>
      <c r="Q42" s="123">
        <f>Q43+Q44</f>
        <v>15500</v>
      </c>
      <c r="R42" s="96">
        <f t="shared" ref="R42:S42" si="12">R43+R44</f>
        <v>92105.7</v>
      </c>
      <c r="S42" s="96">
        <f t="shared" si="12"/>
        <v>210526.7</v>
      </c>
      <c r="T42" s="96"/>
      <c r="U42" s="96"/>
      <c r="V42" s="96"/>
      <c r="W42" s="59">
        <f>W43+W44</f>
        <v>318132.40000000002</v>
      </c>
      <c r="X42" s="73">
        <v>2017</v>
      </c>
    </row>
    <row r="43" spans="1:24" s="8" customFormat="1" ht="39.75" customHeight="1" x14ac:dyDescent="0.25">
      <c r="A43" s="71" t="s">
        <v>75</v>
      </c>
      <c r="B43" s="71" t="s">
        <v>75</v>
      </c>
      <c r="C43" s="71" t="s">
        <v>186</v>
      </c>
      <c r="D43" s="71" t="s">
        <v>75</v>
      </c>
      <c r="E43" s="71" t="s">
        <v>161</v>
      </c>
      <c r="F43" s="71" t="s">
        <v>75</v>
      </c>
      <c r="G43" s="71" t="s">
        <v>160</v>
      </c>
      <c r="H43" s="71" t="s">
        <v>75</v>
      </c>
      <c r="I43" s="71" t="s">
        <v>159</v>
      </c>
      <c r="J43" s="71" t="s">
        <v>76</v>
      </c>
      <c r="K43" s="71" t="s">
        <v>75</v>
      </c>
      <c r="L43" s="71" t="s">
        <v>76</v>
      </c>
      <c r="M43" s="71" t="s">
        <v>75</v>
      </c>
      <c r="N43" s="71" t="s">
        <v>158</v>
      </c>
      <c r="O43" s="83" t="s">
        <v>215</v>
      </c>
      <c r="P43" s="73" t="s">
        <v>8</v>
      </c>
      <c r="Q43" s="123">
        <f>7895+3000+4605</f>
        <v>15500</v>
      </c>
      <c r="R43" s="96">
        <v>21053</v>
      </c>
      <c r="S43" s="59">
        <v>21053</v>
      </c>
      <c r="T43" s="59"/>
      <c r="U43" s="59"/>
      <c r="V43" s="59"/>
      <c r="W43" s="59">
        <f>Q43+R43+S43</f>
        <v>57606</v>
      </c>
      <c r="X43" s="73">
        <v>2017</v>
      </c>
    </row>
    <row r="44" spans="1:24" s="8" customFormat="1" ht="39.75" customHeight="1" x14ac:dyDescent="0.25">
      <c r="A44" s="71" t="s">
        <v>75</v>
      </c>
      <c r="B44" s="71" t="s">
        <v>75</v>
      </c>
      <c r="C44" s="71" t="s">
        <v>186</v>
      </c>
      <c r="D44" s="71" t="s">
        <v>75</v>
      </c>
      <c r="E44" s="71" t="s">
        <v>161</v>
      </c>
      <c r="F44" s="71" t="s">
        <v>75</v>
      </c>
      <c r="G44" s="71" t="s">
        <v>160</v>
      </c>
      <c r="H44" s="71" t="s">
        <v>75</v>
      </c>
      <c r="I44" s="71" t="s">
        <v>159</v>
      </c>
      <c r="J44" s="71" t="s">
        <v>76</v>
      </c>
      <c r="K44" s="71" t="s">
        <v>186</v>
      </c>
      <c r="L44" s="71" t="s">
        <v>163</v>
      </c>
      <c r="M44" s="71" t="s">
        <v>76</v>
      </c>
      <c r="N44" s="71" t="s">
        <v>76</v>
      </c>
      <c r="O44" s="83" t="s">
        <v>215</v>
      </c>
      <c r="P44" s="73" t="s">
        <v>8</v>
      </c>
      <c r="Q44" s="96"/>
      <c r="R44" s="96">
        <v>71052.7</v>
      </c>
      <c r="S44" s="59">
        <v>189473.7</v>
      </c>
      <c r="T44" s="59"/>
      <c r="U44" s="59"/>
      <c r="V44" s="59"/>
      <c r="W44" s="59">
        <f>Q44+R44+S44+T44+U44+V44</f>
        <v>260526.40000000002</v>
      </c>
      <c r="X44" s="73">
        <v>2017</v>
      </c>
    </row>
    <row r="45" spans="1:24" s="8" customFormat="1" ht="38.25" x14ac:dyDescent="0.25">
      <c r="A45" s="35"/>
      <c r="B45" s="35"/>
      <c r="C45" s="35"/>
      <c r="D45" s="35"/>
      <c r="E45" s="35"/>
      <c r="F45" s="35"/>
      <c r="G45" s="35"/>
      <c r="H45" s="35"/>
      <c r="I45" s="25"/>
      <c r="J45" s="35"/>
      <c r="K45" s="35"/>
      <c r="L45" s="35"/>
      <c r="M45" s="35"/>
      <c r="N45" s="35"/>
      <c r="O45" s="36" t="s">
        <v>187</v>
      </c>
      <c r="P45" s="55" t="s">
        <v>30</v>
      </c>
      <c r="Q45" s="28"/>
      <c r="R45" s="27"/>
      <c r="S45" s="28">
        <v>0.7</v>
      </c>
      <c r="T45" s="28"/>
      <c r="U45" s="28"/>
      <c r="V45" s="28"/>
      <c r="W45" s="29">
        <f t="shared" ref="W45:W63" si="13">Q45+R45+S45+T45+U45+V45</f>
        <v>0.7</v>
      </c>
      <c r="X45" s="27">
        <v>2016</v>
      </c>
    </row>
    <row r="46" spans="1:24" s="8" customFormat="1" ht="27" customHeight="1" x14ac:dyDescent="0.25">
      <c r="A46" s="35"/>
      <c r="B46" s="35"/>
      <c r="C46" s="35"/>
      <c r="D46" s="35"/>
      <c r="E46" s="35"/>
      <c r="F46" s="35"/>
      <c r="G46" s="35"/>
      <c r="H46" s="35"/>
      <c r="I46" s="25"/>
      <c r="J46" s="35"/>
      <c r="K46" s="35"/>
      <c r="L46" s="35"/>
      <c r="M46" s="35"/>
      <c r="N46" s="35"/>
      <c r="O46" s="36" t="s">
        <v>72</v>
      </c>
      <c r="P46" s="27" t="s">
        <v>73</v>
      </c>
      <c r="Q46" s="54"/>
      <c r="R46" s="54"/>
      <c r="S46" s="28">
        <v>36700</v>
      </c>
      <c r="T46" s="28"/>
      <c r="U46" s="28"/>
      <c r="V46" s="28"/>
      <c r="W46" s="29">
        <f t="shared" si="13"/>
        <v>36700</v>
      </c>
      <c r="X46" s="27">
        <v>2016</v>
      </c>
    </row>
    <row r="47" spans="1:24" s="8" customFormat="1" ht="38.25" x14ac:dyDescent="0.25">
      <c r="A47" s="71" t="s">
        <v>75</v>
      </c>
      <c r="B47" s="71" t="s">
        <v>75</v>
      </c>
      <c r="C47" s="71" t="s">
        <v>186</v>
      </c>
      <c r="D47" s="71" t="s">
        <v>75</v>
      </c>
      <c r="E47" s="71" t="s">
        <v>161</v>
      </c>
      <c r="F47" s="71" t="s">
        <v>75</v>
      </c>
      <c r="G47" s="71" t="s">
        <v>160</v>
      </c>
      <c r="H47" s="71" t="s">
        <v>75</v>
      </c>
      <c r="I47" s="71" t="s">
        <v>159</v>
      </c>
      <c r="J47" s="71" t="s">
        <v>76</v>
      </c>
      <c r="K47" s="71" t="s">
        <v>75</v>
      </c>
      <c r="L47" s="71" t="s">
        <v>76</v>
      </c>
      <c r="M47" s="71" t="s">
        <v>75</v>
      </c>
      <c r="N47" s="71" t="s">
        <v>163</v>
      </c>
      <c r="O47" s="72" t="s">
        <v>216</v>
      </c>
      <c r="P47" s="73" t="s">
        <v>8</v>
      </c>
      <c r="Q47" s="59"/>
      <c r="R47" s="59"/>
      <c r="S47" s="59">
        <v>2000</v>
      </c>
      <c r="T47" s="59">
        <v>7875</v>
      </c>
      <c r="U47" s="59">
        <v>9441</v>
      </c>
      <c r="V47" s="59">
        <v>10000</v>
      </c>
      <c r="W47" s="59">
        <f t="shared" si="13"/>
        <v>29316</v>
      </c>
      <c r="X47" s="73">
        <v>2019</v>
      </c>
    </row>
    <row r="48" spans="1:24" s="8" customFormat="1" ht="38.25" x14ac:dyDescent="0.25">
      <c r="A48" s="35"/>
      <c r="B48" s="35"/>
      <c r="C48" s="35"/>
      <c r="D48" s="35"/>
      <c r="E48" s="35"/>
      <c r="F48" s="35"/>
      <c r="G48" s="35"/>
      <c r="H48" s="35"/>
      <c r="I48" s="25"/>
      <c r="J48" s="35"/>
      <c r="K48" s="35"/>
      <c r="L48" s="35"/>
      <c r="M48" s="35"/>
      <c r="N48" s="35"/>
      <c r="O48" s="36" t="s">
        <v>187</v>
      </c>
      <c r="P48" s="55" t="s">
        <v>30</v>
      </c>
      <c r="Q48" s="95"/>
      <c r="R48" s="95"/>
      <c r="S48" s="28"/>
      <c r="T48" s="28"/>
      <c r="U48" s="28"/>
      <c r="V48" s="28">
        <v>0.1</v>
      </c>
      <c r="W48" s="29">
        <f t="shared" si="13"/>
        <v>0.1</v>
      </c>
      <c r="X48" s="27">
        <v>2019</v>
      </c>
    </row>
    <row r="49" spans="1:24" s="8" customFormat="1" ht="27" customHeight="1" x14ac:dyDescent="0.25">
      <c r="A49" s="35"/>
      <c r="B49" s="35"/>
      <c r="C49" s="35"/>
      <c r="D49" s="35"/>
      <c r="E49" s="35"/>
      <c r="F49" s="35"/>
      <c r="G49" s="35"/>
      <c r="H49" s="35"/>
      <c r="I49" s="25"/>
      <c r="J49" s="35"/>
      <c r="K49" s="35"/>
      <c r="L49" s="35"/>
      <c r="M49" s="35"/>
      <c r="N49" s="35"/>
      <c r="O49" s="36" t="s">
        <v>72</v>
      </c>
      <c r="P49" s="27" t="s">
        <v>73</v>
      </c>
      <c r="Q49" s="54"/>
      <c r="R49" s="54"/>
      <c r="S49" s="28"/>
      <c r="T49" s="28">
        <v>70</v>
      </c>
      <c r="U49" s="28">
        <v>80</v>
      </c>
      <c r="V49" s="28">
        <v>110</v>
      </c>
      <c r="W49" s="29">
        <f t="shared" si="13"/>
        <v>260</v>
      </c>
      <c r="X49" s="27">
        <v>2019</v>
      </c>
    </row>
    <row r="50" spans="1:24" s="8" customFormat="1" ht="39.75" customHeight="1" x14ac:dyDescent="0.25">
      <c r="A50" s="71" t="s">
        <v>75</v>
      </c>
      <c r="B50" s="71" t="s">
        <v>75</v>
      </c>
      <c r="C50" s="71" t="s">
        <v>186</v>
      </c>
      <c r="D50" s="71" t="s">
        <v>75</v>
      </c>
      <c r="E50" s="71" t="s">
        <v>161</v>
      </c>
      <c r="F50" s="71" t="s">
        <v>75</v>
      </c>
      <c r="G50" s="71" t="s">
        <v>160</v>
      </c>
      <c r="H50" s="71" t="s">
        <v>75</v>
      </c>
      <c r="I50" s="71" t="s">
        <v>159</v>
      </c>
      <c r="J50" s="71" t="s">
        <v>76</v>
      </c>
      <c r="K50" s="71" t="s">
        <v>75</v>
      </c>
      <c r="L50" s="71" t="s">
        <v>76</v>
      </c>
      <c r="M50" s="71" t="s">
        <v>75</v>
      </c>
      <c r="N50" s="71" t="s">
        <v>186</v>
      </c>
      <c r="O50" s="72" t="s">
        <v>217</v>
      </c>
      <c r="P50" s="73" t="s">
        <v>8</v>
      </c>
      <c r="Q50" s="59"/>
      <c r="R50" s="59"/>
      <c r="S50" s="59">
        <v>10000</v>
      </c>
      <c r="T50" s="59">
        <v>30000</v>
      </c>
      <c r="U50" s="59">
        <v>30000</v>
      </c>
      <c r="V50" s="59">
        <v>30000</v>
      </c>
      <c r="W50" s="59">
        <f t="shared" si="13"/>
        <v>100000</v>
      </c>
      <c r="X50" s="73">
        <v>2019</v>
      </c>
    </row>
    <row r="51" spans="1:24" s="8" customFormat="1" ht="38.25" x14ac:dyDescent="0.25">
      <c r="A51" s="35"/>
      <c r="B51" s="35"/>
      <c r="C51" s="35"/>
      <c r="D51" s="35"/>
      <c r="E51" s="35"/>
      <c r="F51" s="35"/>
      <c r="G51" s="35"/>
      <c r="H51" s="35"/>
      <c r="I51" s="25"/>
      <c r="J51" s="35"/>
      <c r="K51" s="35"/>
      <c r="L51" s="35"/>
      <c r="M51" s="35"/>
      <c r="N51" s="35"/>
      <c r="O51" s="36" t="s">
        <v>187</v>
      </c>
      <c r="P51" s="55" t="s">
        <v>30</v>
      </c>
      <c r="Q51" s="95"/>
      <c r="R51" s="95"/>
      <c r="S51" s="28"/>
      <c r="T51" s="28">
        <v>0.1</v>
      </c>
      <c r="U51" s="28">
        <v>0.1</v>
      </c>
      <c r="V51" s="28">
        <v>0.1</v>
      </c>
      <c r="W51" s="29">
        <f t="shared" si="13"/>
        <v>0.30000000000000004</v>
      </c>
      <c r="X51" s="27">
        <v>2019</v>
      </c>
    </row>
    <row r="52" spans="1:24" s="8" customFormat="1" ht="27" customHeight="1" x14ac:dyDescent="0.25">
      <c r="A52" s="35"/>
      <c r="B52" s="35"/>
      <c r="C52" s="35"/>
      <c r="D52" s="35"/>
      <c r="E52" s="35"/>
      <c r="F52" s="35"/>
      <c r="G52" s="35"/>
      <c r="H52" s="35"/>
      <c r="I52" s="25"/>
      <c r="J52" s="35"/>
      <c r="K52" s="35"/>
      <c r="L52" s="35"/>
      <c r="M52" s="35"/>
      <c r="N52" s="35"/>
      <c r="O52" s="36" t="s">
        <v>72</v>
      </c>
      <c r="P52" s="27" t="s">
        <v>73</v>
      </c>
      <c r="Q52" s="54"/>
      <c r="R52" s="54"/>
      <c r="S52" s="28"/>
      <c r="T52" s="28">
        <v>1200</v>
      </c>
      <c r="U52" s="28">
        <v>1200</v>
      </c>
      <c r="V52" s="28">
        <v>1200</v>
      </c>
      <c r="W52" s="29">
        <f t="shared" si="13"/>
        <v>3600</v>
      </c>
      <c r="X52" s="27">
        <v>2019</v>
      </c>
    </row>
    <row r="53" spans="1:24" s="8" customFormat="1" ht="25.5" x14ac:dyDescent="0.25">
      <c r="A53" s="71" t="s">
        <v>75</v>
      </c>
      <c r="B53" s="71" t="s">
        <v>75</v>
      </c>
      <c r="C53" s="71" t="s">
        <v>186</v>
      </c>
      <c r="D53" s="71" t="s">
        <v>75</v>
      </c>
      <c r="E53" s="71" t="s">
        <v>161</v>
      </c>
      <c r="F53" s="71" t="s">
        <v>75</v>
      </c>
      <c r="G53" s="71" t="s">
        <v>160</v>
      </c>
      <c r="H53" s="71" t="s">
        <v>75</v>
      </c>
      <c r="I53" s="71" t="s">
        <v>159</v>
      </c>
      <c r="J53" s="71" t="s">
        <v>76</v>
      </c>
      <c r="K53" s="71" t="s">
        <v>75</v>
      </c>
      <c r="L53" s="71" t="s">
        <v>76</v>
      </c>
      <c r="M53" s="71" t="s">
        <v>75</v>
      </c>
      <c r="N53" s="71" t="s">
        <v>159</v>
      </c>
      <c r="O53" s="72" t="s">
        <v>218</v>
      </c>
      <c r="P53" s="73" t="s">
        <v>8</v>
      </c>
      <c r="Q53" s="59"/>
      <c r="R53" s="59"/>
      <c r="S53" s="59">
        <v>7000</v>
      </c>
      <c r="T53" s="59">
        <v>28359</v>
      </c>
      <c r="U53" s="59">
        <v>30373</v>
      </c>
      <c r="V53" s="59">
        <v>30000</v>
      </c>
      <c r="W53" s="59">
        <f t="shared" si="13"/>
        <v>95732</v>
      </c>
      <c r="X53" s="73">
        <v>2019</v>
      </c>
    </row>
    <row r="54" spans="1:24" s="8" customFormat="1" ht="38.25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36" t="s">
        <v>187</v>
      </c>
      <c r="P54" s="136" t="s">
        <v>30</v>
      </c>
      <c r="Q54" s="95"/>
      <c r="R54" s="95"/>
      <c r="S54" s="28"/>
      <c r="T54" s="28">
        <v>0.15</v>
      </c>
      <c r="U54" s="28">
        <v>0.18</v>
      </c>
      <c r="V54" s="28">
        <v>0.17</v>
      </c>
      <c r="W54" s="29">
        <f t="shared" ref="W54:W55" si="14">Q54+R54+S54+T54+U54+V54</f>
        <v>0.5</v>
      </c>
      <c r="X54" s="27">
        <v>2019</v>
      </c>
    </row>
    <row r="55" spans="1:24" s="8" customFormat="1" ht="25.5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36" t="s">
        <v>72</v>
      </c>
      <c r="P55" s="27" t="s">
        <v>73</v>
      </c>
      <c r="Q55" s="54"/>
      <c r="R55" s="54"/>
      <c r="S55" s="28"/>
      <c r="T55" s="28">
        <v>1800</v>
      </c>
      <c r="U55" s="28">
        <v>2200</v>
      </c>
      <c r="V55" s="28">
        <v>2000</v>
      </c>
      <c r="W55" s="29">
        <f t="shared" si="14"/>
        <v>6000</v>
      </c>
      <c r="X55" s="27">
        <v>2019</v>
      </c>
    </row>
    <row r="56" spans="1:24" s="8" customFormat="1" ht="38.25" x14ac:dyDescent="0.25">
      <c r="A56" s="71" t="s">
        <v>75</v>
      </c>
      <c r="B56" s="71" t="s">
        <v>75</v>
      </c>
      <c r="C56" s="71" t="s">
        <v>186</v>
      </c>
      <c r="D56" s="71" t="s">
        <v>75</v>
      </c>
      <c r="E56" s="71" t="s">
        <v>161</v>
      </c>
      <c r="F56" s="71" t="s">
        <v>75</v>
      </c>
      <c r="G56" s="71" t="s">
        <v>160</v>
      </c>
      <c r="H56" s="71" t="s">
        <v>75</v>
      </c>
      <c r="I56" s="71" t="s">
        <v>159</v>
      </c>
      <c r="J56" s="71" t="s">
        <v>76</v>
      </c>
      <c r="K56" s="71" t="s">
        <v>186</v>
      </c>
      <c r="L56" s="71" t="s">
        <v>163</v>
      </c>
      <c r="M56" s="71" t="s">
        <v>162</v>
      </c>
      <c r="N56" s="71" t="s">
        <v>77</v>
      </c>
      <c r="O56" s="72" t="s">
        <v>253</v>
      </c>
      <c r="P56" s="73" t="s">
        <v>8</v>
      </c>
      <c r="Q56" s="59">
        <v>1711</v>
      </c>
      <c r="R56" s="59"/>
      <c r="S56" s="59"/>
      <c r="T56" s="59"/>
      <c r="U56" s="59"/>
      <c r="V56" s="59"/>
      <c r="W56" s="59">
        <f t="shared" si="13"/>
        <v>1711</v>
      </c>
      <c r="X56" s="73">
        <v>2014</v>
      </c>
    </row>
    <row r="57" spans="1:24" s="8" customFormat="1" ht="25.5" x14ac:dyDescent="0.25">
      <c r="A57" s="35"/>
      <c r="B57" s="35"/>
      <c r="C57" s="35"/>
      <c r="D57" s="35"/>
      <c r="E57" s="35"/>
      <c r="F57" s="35"/>
      <c r="G57" s="35"/>
      <c r="H57" s="35"/>
      <c r="I57" s="25"/>
      <c r="J57" s="35"/>
      <c r="K57" s="35"/>
      <c r="L57" s="35"/>
      <c r="M57" s="35"/>
      <c r="N57" s="35"/>
      <c r="O57" s="36" t="s">
        <v>252</v>
      </c>
      <c r="P57" s="55" t="s">
        <v>27</v>
      </c>
      <c r="Q57" s="130">
        <v>1</v>
      </c>
      <c r="R57" s="95"/>
      <c r="S57" s="28"/>
      <c r="T57" s="28"/>
      <c r="U57" s="28"/>
      <c r="V57" s="28"/>
      <c r="W57" s="137">
        <f t="shared" si="13"/>
        <v>1</v>
      </c>
      <c r="X57" s="27">
        <v>2014</v>
      </c>
    </row>
    <row r="58" spans="1:24" s="8" customFormat="1" ht="38.25" x14ac:dyDescent="0.25">
      <c r="A58" s="71" t="s">
        <v>75</v>
      </c>
      <c r="B58" s="71" t="s">
        <v>75</v>
      </c>
      <c r="C58" s="71" t="s">
        <v>186</v>
      </c>
      <c r="D58" s="71" t="s">
        <v>75</v>
      </c>
      <c r="E58" s="71" t="s">
        <v>161</v>
      </c>
      <c r="F58" s="71" t="s">
        <v>75</v>
      </c>
      <c r="G58" s="71" t="s">
        <v>160</v>
      </c>
      <c r="H58" s="71" t="s">
        <v>75</v>
      </c>
      <c r="I58" s="71" t="s">
        <v>159</v>
      </c>
      <c r="J58" s="71" t="s">
        <v>76</v>
      </c>
      <c r="K58" s="71" t="s">
        <v>75</v>
      </c>
      <c r="L58" s="71" t="s">
        <v>76</v>
      </c>
      <c r="M58" s="71" t="s">
        <v>75</v>
      </c>
      <c r="N58" s="71" t="s">
        <v>160</v>
      </c>
      <c r="O58" s="72" t="s">
        <v>219</v>
      </c>
      <c r="P58" s="73" t="s">
        <v>8</v>
      </c>
      <c r="Q58" s="74"/>
      <c r="R58" s="74"/>
      <c r="S58" s="74"/>
      <c r="T58" s="59">
        <v>1000</v>
      </c>
      <c r="U58" s="59">
        <v>10000</v>
      </c>
      <c r="V58" s="59">
        <v>10000</v>
      </c>
      <c r="W58" s="59">
        <f t="shared" si="13"/>
        <v>21000</v>
      </c>
      <c r="X58" s="73">
        <v>2019</v>
      </c>
    </row>
    <row r="59" spans="1:24" s="8" customFormat="1" ht="38.25" x14ac:dyDescent="0.25">
      <c r="A59" s="35"/>
      <c r="B59" s="35"/>
      <c r="C59" s="35"/>
      <c r="D59" s="35"/>
      <c r="E59" s="35"/>
      <c r="F59" s="35"/>
      <c r="G59" s="35"/>
      <c r="H59" s="35"/>
      <c r="I59" s="25"/>
      <c r="J59" s="35"/>
      <c r="K59" s="35"/>
      <c r="L59" s="35"/>
      <c r="M59" s="35"/>
      <c r="N59" s="35"/>
      <c r="O59" s="36" t="s">
        <v>187</v>
      </c>
      <c r="P59" s="55" t="s">
        <v>30</v>
      </c>
      <c r="Q59" s="95"/>
      <c r="R59" s="95"/>
      <c r="S59" s="95"/>
      <c r="T59" s="28">
        <v>0.5</v>
      </c>
      <c r="U59" s="28">
        <v>4</v>
      </c>
      <c r="V59" s="28">
        <v>4</v>
      </c>
      <c r="W59" s="29">
        <f t="shared" si="13"/>
        <v>8.5</v>
      </c>
      <c r="X59" s="27">
        <v>2019</v>
      </c>
    </row>
    <row r="60" spans="1:24" s="8" customFormat="1" ht="27" customHeight="1" x14ac:dyDescent="0.25">
      <c r="A60" s="35"/>
      <c r="B60" s="35"/>
      <c r="C60" s="35"/>
      <c r="D60" s="35"/>
      <c r="E60" s="35"/>
      <c r="F60" s="35"/>
      <c r="G60" s="35"/>
      <c r="H60" s="35"/>
      <c r="I60" s="25"/>
      <c r="J60" s="35"/>
      <c r="K60" s="35"/>
      <c r="L60" s="35"/>
      <c r="M60" s="35"/>
      <c r="N60" s="35"/>
      <c r="O60" s="36" t="s">
        <v>72</v>
      </c>
      <c r="P60" s="27" t="s">
        <v>73</v>
      </c>
      <c r="Q60" s="54"/>
      <c r="R60" s="54"/>
      <c r="S60" s="28"/>
      <c r="T60" s="28">
        <v>46000</v>
      </c>
      <c r="U60" s="28">
        <v>48000</v>
      </c>
      <c r="V60" s="28">
        <v>48000</v>
      </c>
      <c r="W60" s="29">
        <f t="shared" si="13"/>
        <v>142000</v>
      </c>
      <c r="X60" s="27">
        <v>2019</v>
      </c>
    </row>
    <row r="61" spans="1:24" s="8" customFormat="1" ht="38.25" x14ac:dyDescent="0.25">
      <c r="A61" s="71" t="s">
        <v>75</v>
      </c>
      <c r="B61" s="71" t="s">
        <v>75</v>
      </c>
      <c r="C61" s="71" t="s">
        <v>186</v>
      </c>
      <c r="D61" s="71" t="s">
        <v>75</v>
      </c>
      <c r="E61" s="71" t="s">
        <v>161</v>
      </c>
      <c r="F61" s="71" t="s">
        <v>75</v>
      </c>
      <c r="G61" s="71" t="s">
        <v>160</v>
      </c>
      <c r="H61" s="71" t="s">
        <v>75</v>
      </c>
      <c r="I61" s="71" t="s">
        <v>159</v>
      </c>
      <c r="J61" s="71" t="s">
        <v>76</v>
      </c>
      <c r="K61" s="71" t="s">
        <v>75</v>
      </c>
      <c r="L61" s="71" t="s">
        <v>76</v>
      </c>
      <c r="M61" s="71" t="s">
        <v>76</v>
      </c>
      <c r="N61" s="71" t="s">
        <v>75</v>
      </c>
      <c r="O61" s="72" t="s">
        <v>220</v>
      </c>
      <c r="P61" s="73" t="s">
        <v>8</v>
      </c>
      <c r="Q61" s="59"/>
      <c r="R61" s="59"/>
      <c r="S61" s="59"/>
      <c r="T61" s="59"/>
      <c r="U61" s="59">
        <v>1000</v>
      </c>
      <c r="V61" s="59">
        <v>5000</v>
      </c>
      <c r="W61" s="59">
        <f t="shared" si="13"/>
        <v>6000</v>
      </c>
      <c r="X61" s="73">
        <v>2019</v>
      </c>
    </row>
    <row r="62" spans="1:24" s="8" customFormat="1" ht="38.25" x14ac:dyDescent="0.25">
      <c r="A62" s="35"/>
      <c r="B62" s="35"/>
      <c r="C62" s="35"/>
      <c r="D62" s="35"/>
      <c r="E62" s="35"/>
      <c r="F62" s="35"/>
      <c r="G62" s="35"/>
      <c r="H62" s="35"/>
      <c r="I62" s="25"/>
      <c r="J62" s="35"/>
      <c r="K62" s="35"/>
      <c r="L62" s="35"/>
      <c r="M62" s="35"/>
      <c r="N62" s="35"/>
      <c r="O62" s="36" t="s">
        <v>187</v>
      </c>
      <c r="P62" s="55" t="s">
        <v>30</v>
      </c>
      <c r="Q62" s="95"/>
      <c r="R62" s="95"/>
      <c r="S62" s="95"/>
      <c r="T62" s="29"/>
      <c r="U62" s="28">
        <v>0.4</v>
      </c>
      <c r="V62" s="28">
        <v>2</v>
      </c>
      <c r="W62" s="29">
        <f t="shared" si="13"/>
        <v>2.4</v>
      </c>
      <c r="X62" s="27">
        <v>2019</v>
      </c>
    </row>
    <row r="63" spans="1:24" s="8" customFormat="1" ht="27" customHeight="1" x14ac:dyDescent="0.25">
      <c r="A63" s="35"/>
      <c r="B63" s="35"/>
      <c r="C63" s="35"/>
      <c r="D63" s="35"/>
      <c r="E63" s="35"/>
      <c r="F63" s="35"/>
      <c r="G63" s="35"/>
      <c r="H63" s="35"/>
      <c r="I63" s="25"/>
      <c r="J63" s="35"/>
      <c r="K63" s="35"/>
      <c r="L63" s="35"/>
      <c r="M63" s="35"/>
      <c r="N63" s="35"/>
      <c r="O63" s="36" t="s">
        <v>72</v>
      </c>
      <c r="P63" s="27" t="s">
        <v>73</v>
      </c>
      <c r="Q63" s="54"/>
      <c r="R63" s="54"/>
      <c r="S63" s="28"/>
      <c r="T63" s="28"/>
      <c r="U63" s="28">
        <v>4800</v>
      </c>
      <c r="V63" s="28">
        <v>24000</v>
      </c>
      <c r="W63" s="29">
        <f t="shared" si="13"/>
        <v>28800</v>
      </c>
      <c r="X63" s="27">
        <v>2019</v>
      </c>
    </row>
    <row r="64" spans="1:24" s="8" customFormat="1" ht="38.25" x14ac:dyDescent="0.25">
      <c r="A64" s="71" t="s">
        <v>75</v>
      </c>
      <c r="B64" s="71" t="s">
        <v>75</v>
      </c>
      <c r="C64" s="71" t="s">
        <v>186</v>
      </c>
      <c r="D64" s="71" t="s">
        <v>75</v>
      </c>
      <c r="E64" s="71" t="s">
        <v>161</v>
      </c>
      <c r="F64" s="71" t="s">
        <v>75</v>
      </c>
      <c r="G64" s="71" t="s">
        <v>160</v>
      </c>
      <c r="H64" s="71" t="s">
        <v>75</v>
      </c>
      <c r="I64" s="71" t="s">
        <v>159</v>
      </c>
      <c r="J64" s="71" t="s">
        <v>76</v>
      </c>
      <c r="K64" s="71" t="s">
        <v>75</v>
      </c>
      <c r="L64" s="71" t="s">
        <v>76</v>
      </c>
      <c r="M64" s="71" t="s">
        <v>76</v>
      </c>
      <c r="N64" s="71" t="s">
        <v>76</v>
      </c>
      <c r="O64" s="72" t="s">
        <v>221</v>
      </c>
      <c r="P64" s="73" t="s">
        <v>8</v>
      </c>
      <c r="Q64" s="123">
        <v>7100</v>
      </c>
      <c r="R64" s="59"/>
      <c r="S64" s="59">
        <v>5159.6000000000004</v>
      </c>
      <c r="T64" s="59"/>
      <c r="U64" s="59"/>
      <c r="V64" s="59"/>
      <c r="W64" s="59">
        <f>Q64+S64</f>
        <v>12259.6</v>
      </c>
      <c r="X64" s="73">
        <v>2016</v>
      </c>
    </row>
    <row r="65" spans="1:25" s="8" customFormat="1" ht="38.25" x14ac:dyDescent="0.25">
      <c r="A65" s="35"/>
      <c r="B65" s="35"/>
      <c r="C65" s="35"/>
      <c r="D65" s="35"/>
      <c r="E65" s="35"/>
      <c r="F65" s="35"/>
      <c r="G65" s="35"/>
      <c r="H65" s="35"/>
      <c r="I65" s="25"/>
      <c r="J65" s="35"/>
      <c r="K65" s="35"/>
      <c r="L65" s="35"/>
      <c r="M65" s="35"/>
      <c r="N65" s="35"/>
      <c r="O65" s="36" t="s">
        <v>187</v>
      </c>
      <c r="P65" s="91" t="s">
        <v>30</v>
      </c>
      <c r="Q65" s="95">
        <v>1.4</v>
      </c>
      <c r="R65" s="95"/>
      <c r="S65" s="28">
        <v>0.6</v>
      </c>
      <c r="T65" s="29"/>
      <c r="U65" s="29"/>
      <c r="V65" s="29"/>
      <c r="W65" s="29">
        <f>Q65+S65</f>
        <v>2</v>
      </c>
      <c r="X65" s="27">
        <v>2016</v>
      </c>
    </row>
    <row r="66" spans="1:25" s="8" customFormat="1" ht="27" customHeight="1" x14ac:dyDescent="0.25">
      <c r="A66" s="35"/>
      <c r="B66" s="35"/>
      <c r="C66" s="35"/>
      <c r="D66" s="35"/>
      <c r="E66" s="35"/>
      <c r="F66" s="35"/>
      <c r="G66" s="35"/>
      <c r="H66" s="35"/>
      <c r="I66" s="25"/>
      <c r="J66" s="35"/>
      <c r="K66" s="35"/>
      <c r="L66" s="35"/>
      <c r="M66" s="35"/>
      <c r="N66" s="35"/>
      <c r="O66" s="36" t="s">
        <v>72</v>
      </c>
      <c r="P66" s="27" t="s">
        <v>73</v>
      </c>
      <c r="Q66" s="54">
        <v>14700</v>
      </c>
      <c r="R66" s="54"/>
      <c r="S66" s="28">
        <v>7200</v>
      </c>
      <c r="T66" s="28"/>
      <c r="U66" s="28"/>
      <c r="V66" s="28"/>
      <c r="W66" s="29">
        <f>Q66+S66</f>
        <v>21900</v>
      </c>
      <c r="X66" s="27">
        <v>2016</v>
      </c>
    </row>
    <row r="67" spans="1:25" s="8" customFormat="1" ht="38.25" x14ac:dyDescent="0.25">
      <c r="A67" s="71" t="s">
        <v>75</v>
      </c>
      <c r="B67" s="71" t="s">
        <v>75</v>
      </c>
      <c r="C67" s="71" t="s">
        <v>186</v>
      </c>
      <c r="D67" s="71" t="s">
        <v>75</v>
      </c>
      <c r="E67" s="71" t="s">
        <v>161</v>
      </c>
      <c r="F67" s="71" t="s">
        <v>75</v>
      </c>
      <c r="G67" s="71" t="s">
        <v>160</v>
      </c>
      <c r="H67" s="71" t="s">
        <v>75</v>
      </c>
      <c r="I67" s="71" t="s">
        <v>159</v>
      </c>
      <c r="J67" s="71" t="s">
        <v>76</v>
      </c>
      <c r="K67" s="71" t="s">
        <v>75</v>
      </c>
      <c r="L67" s="71" t="s">
        <v>75</v>
      </c>
      <c r="M67" s="71" t="s">
        <v>75</v>
      </c>
      <c r="N67" s="71" t="s">
        <v>75</v>
      </c>
      <c r="O67" s="124" t="s">
        <v>248</v>
      </c>
      <c r="P67" s="73" t="s">
        <v>8</v>
      </c>
      <c r="Q67" s="123">
        <f>Q68+Q69</f>
        <v>46005.7</v>
      </c>
      <c r="R67" s="59"/>
      <c r="S67" s="59"/>
      <c r="T67" s="59"/>
      <c r="U67" s="59"/>
      <c r="V67" s="59"/>
      <c r="W67" s="59">
        <f t="shared" ref="W67" si="15">Q67</f>
        <v>46005.7</v>
      </c>
      <c r="X67" s="73">
        <v>2014</v>
      </c>
    </row>
    <row r="68" spans="1:25" s="8" customFormat="1" ht="38.25" x14ac:dyDescent="0.25">
      <c r="A68" s="71" t="s">
        <v>75</v>
      </c>
      <c r="B68" s="71" t="s">
        <v>75</v>
      </c>
      <c r="C68" s="71" t="s">
        <v>186</v>
      </c>
      <c r="D68" s="71" t="s">
        <v>75</v>
      </c>
      <c r="E68" s="71" t="s">
        <v>161</v>
      </c>
      <c r="F68" s="71" t="s">
        <v>75</v>
      </c>
      <c r="G68" s="71" t="s">
        <v>160</v>
      </c>
      <c r="H68" s="71" t="s">
        <v>75</v>
      </c>
      <c r="I68" s="71" t="s">
        <v>159</v>
      </c>
      <c r="J68" s="71" t="s">
        <v>76</v>
      </c>
      <c r="K68" s="71" t="s">
        <v>75</v>
      </c>
      <c r="L68" s="71" t="s">
        <v>76</v>
      </c>
      <c r="M68" s="71" t="s">
        <v>76</v>
      </c>
      <c r="N68" s="71" t="s">
        <v>77</v>
      </c>
      <c r="O68" s="124" t="s">
        <v>248</v>
      </c>
      <c r="P68" s="73" t="s">
        <v>8</v>
      </c>
      <c r="Q68" s="123">
        <v>30722.6</v>
      </c>
      <c r="R68" s="59"/>
      <c r="S68" s="59"/>
      <c r="T68" s="59"/>
      <c r="U68" s="59"/>
      <c r="V68" s="59"/>
      <c r="W68" s="59">
        <f t="shared" ref="W68:W76" si="16">Q68</f>
        <v>30722.6</v>
      </c>
      <c r="X68" s="73">
        <v>2014</v>
      </c>
    </row>
    <row r="69" spans="1:25" s="8" customFormat="1" ht="38.25" x14ac:dyDescent="0.25">
      <c r="A69" s="71" t="s">
        <v>75</v>
      </c>
      <c r="B69" s="71" t="s">
        <v>75</v>
      </c>
      <c r="C69" s="71" t="s">
        <v>186</v>
      </c>
      <c r="D69" s="71" t="s">
        <v>75</v>
      </c>
      <c r="E69" s="71" t="s">
        <v>161</v>
      </c>
      <c r="F69" s="71" t="s">
        <v>75</v>
      </c>
      <c r="G69" s="71" t="s">
        <v>160</v>
      </c>
      <c r="H69" s="71" t="s">
        <v>75</v>
      </c>
      <c r="I69" s="71" t="s">
        <v>159</v>
      </c>
      <c r="J69" s="71" t="s">
        <v>76</v>
      </c>
      <c r="K69" s="71" t="s">
        <v>158</v>
      </c>
      <c r="L69" s="71" t="s">
        <v>75</v>
      </c>
      <c r="M69" s="71" t="s">
        <v>77</v>
      </c>
      <c r="N69" s="71" t="s">
        <v>76</v>
      </c>
      <c r="O69" s="124" t="s">
        <v>248</v>
      </c>
      <c r="P69" s="73" t="s">
        <v>8</v>
      </c>
      <c r="Q69" s="123">
        <v>15283.1</v>
      </c>
      <c r="R69" s="59"/>
      <c r="S69" s="59"/>
      <c r="T69" s="59"/>
      <c r="U69" s="59"/>
      <c r="V69" s="59"/>
      <c r="W69" s="59">
        <f>Q69</f>
        <v>15283.1</v>
      </c>
      <c r="X69" s="73">
        <v>2014</v>
      </c>
    </row>
    <row r="70" spans="1:25" s="8" customFormat="1" ht="38.25" x14ac:dyDescent="0.25">
      <c r="A70" s="35"/>
      <c r="B70" s="35"/>
      <c r="C70" s="35"/>
      <c r="D70" s="35"/>
      <c r="E70" s="35"/>
      <c r="F70" s="35"/>
      <c r="G70" s="35"/>
      <c r="H70" s="35"/>
      <c r="I70" s="25"/>
      <c r="J70" s="35"/>
      <c r="K70" s="35"/>
      <c r="L70" s="35"/>
      <c r="M70" s="35"/>
      <c r="N70" s="35"/>
      <c r="O70" s="125" t="s">
        <v>249</v>
      </c>
      <c r="P70" s="116" t="s">
        <v>30</v>
      </c>
      <c r="Q70" s="95">
        <v>0.9</v>
      </c>
      <c r="R70" s="95"/>
      <c r="S70" s="28"/>
      <c r="T70" s="29"/>
      <c r="U70" s="29"/>
      <c r="V70" s="29"/>
      <c r="W70" s="29">
        <f t="shared" si="16"/>
        <v>0.9</v>
      </c>
      <c r="X70" s="27">
        <v>2014</v>
      </c>
    </row>
    <row r="71" spans="1:25" s="8" customFormat="1" ht="25.5" x14ac:dyDescent="0.25">
      <c r="A71" s="35"/>
      <c r="B71" s="35"/>
      <c r="C71" s="35"/>
      <c r="D71" s="35"/>
      <c r="E71" s="35"/>
      <c r="F71" s="35"/>
      <c r="G71" s="35"/>
      <c r="H71" s="35"/>
      <c r="I71" s="25"/>
      <c r="J71" s="35"/>
      <c r="K71" s="35"/>
      <c r="L71" s="35"/>
      <c r="M71" s="35"/>
      <c r="N71" s="35"/>
      <c r="O71" s="36" t="s">
        <v>72</v>
      </c>
      <c r="P71" s="27" t="s">
        <v>73</v>
      </c>
      <c r="Q71" s="95">
        <v>13188</v>
      </c>
      <c r="R71" s="95"/>
      <c r="S71" s="28"/>
      <c r="T71" s="29"/>
      <c r="U71" s="29"/>
      <c r="V71" s="29"/>
      <c r="W71" s="29">
        <f t="shared" si="16"/>
        <v>13188</v>
      </c>
      <c r="X71" s="27">
        <v>2014</v>
      </c>
    </row>
    <row r="72" spans="1:25" s="8" customFormat="1" ht="38.25" x14ac:dyDescent="0.25">
      <c r="A72" s="71" t="s">
        <v>75</v>
      </c>
      <c r="B72" s="71" t="s">
        <v>75</v>
      </c>
      <c r="C72" s="71" t="s">
        <v>186</v>
      </c>
      <c r="D72" s="71" t="s">
        <v>75</v>
      </c>
      <c r="E72" s="71" t="s">
        <v>161</v>
      </c>
      <c r="F72" s="71" t="s">
        <v>75</v>
      </c>
      <c r="G72" s="71" t="s">
        <v>160</v>
      </c>
      <c r="H72" s="71" t="s">
        <v>75</v>
      </c>
      <c r="I72" s="71" t="s">
        <v>159</v>
      </c>
      <c r="J72" s="71" t="s">
        <v>76</v>
      </c>
      <c r="K72" s="71" t="s">
        <v>75</v>
      </c>
      <c r="L72" s="71" t="s">
        <v>75</v>
      </c>
      <c r="M72" s="71" t="s">
        <v>75</v>
      </c>
      <c r="N72" s="71" t="s">
        <v>75</v>
      </c>
      <c r="O72" s="124" t="s">
        <v>250</v>
      </c>
      <c r="P72" s="73" t="s">
        <v>8</v>
      </c>
      <c r="Q72" s="123">
        <f>Q73+Q74</f>
        <v>47099.5</v>
      </c>
      <c r="R72" s="59"/>
      <c r="S72" s="59"/>
      <c r="T72" s="59"/>
      <c r="U72" s="59"/>
      <c r="V72" s="59"/>
      <c r="W72" s="59">
        <f t="shared" ref="W72" si="17">Q72</f>
        <v>47099.5</v>
      </c>
      <c r="X72" s="73">
        <v>2014</v>
      </c>
    </row>
    <row r="73" spans="1:25" s="8" customFormat="1" ht="38.25" x14ac:dyDescent="0.25">
      <c r="A73" s="71" t="s">
        <v>75</v>
      </c>
      <c r="B73" s="71" t="s">
        <v>75</v>
      </c>
      <c r="C73" s="71" t="s">
        <v>186</v>
      </c>
      <c r="D73" s="71" t="s">
        <v>75</v>
      </c>
      <c r="E73" s="71" t="s">
        <v>161</v>
      </c>
      <c r="F73" s="71" t="s">
        <v>75</v>
      </c>
      <c r="G73" s="71" t="s">
        <v>160</v>
      </c>
      <c r="H73" s="71" t="s">
        <v>75</v>
      </c>
      <c r="I73" s="71" t="s">
        <v>159</v>
      </c>
      <c r="J73" s="71" t="s">
        <v>76</v>
      </c>
      <c r="K73" s="71" t="s">
        <v>75</v>
      </c>
      <c r="L73" s="71" t="s">
        <v>76</v>
      </c>
      <c r="M73" s="71" t="s">
        <v>76</v>
      </c>
      <c r="N73" s="71" t="s">
        <v>162</v>
      </c>
      <c r="O73" s="124" t="s">
        <v>250</v>
      </c>
      <c r="P73" s="73" t="s">
        <v>8</v>
      </c>
      <c r="Q73" s="123">
        <v>28102.9</v>
      </c>
      <c r="R73" s="59"/>
      <c r="S73" s="59"/>
      <c r="T73" s="59"/>
      <c r="U73" s="59"/>
      <c r="V73" s="59"/>
      <c r="W73" s="59">
        <f t="shared" si="16"/>
        <v>28102.9</v>
      </c>
      <c r="X73" s="73">
        <v>2014</v>
      </c>
    </row>
    <row r="74" spans="1:25" s="8" customFormat="1" ht="40.700000000000003" customHeight="1" x14ac:dyDescent="0.25">
      <c r="A74" s="71" t="s">
        <v>75</v>
      </c>
      <c r="B74" s="71" t="s">
        <v>75</v>
      </c>
      <c r="C74" s="71" t="s">
        <v>186</v>
      </c>
      <c r="D74" s="71" t="s">
        <v>75</v>
      </c>
      <c r="E74" s="71" t="s">
        <v>161</v>
      </c>
      <c r="F74" s="71" t="s">
        <v>75</v>
      </c>
      <c r="G74" s="71" t="s">
        <v>160</v>
      </c>
      <c r="H74" s="71" t="s">
        <v>75</v>
      </c>
      <c r="I74" s="71" t="s">
        <v>159</v>
      </c>
      <c r="J74" s="71" t="s">
        <v>76</v>
      </c>
      <c r="K74" s="71" t="s">
        <v>158</v>
      </c>
      <c r="L74" s="71" t="s">
        <v>75</v>
      </c>
      <c r="M74" s="71" t="s">
        <v>77</v>
      </c>
      <c r="N74" s="71" t="s">
        <v>76</v>
      </c>
      <c r="O74" s="124" t="s">
        <v>250</v>
      </c>
      <c r="P74" s="73" t="s">
        <v>8</v>
      </c>
      <c r="Q74" s="123">
        <v>18996.599999999999</v>
      </c>
      <c r="R74" s="59"/>
      <c r="S74" s="59"/>
      <c r="T74" s="59"/>
      <c r="U74" s="59"/>
      <c r="V74" s="59"/>
      <c r="W74" s="59">
        <f>Q74</f>
        <v>18996.599999999999</v>
      </c>
      <c r="X74" s="73">
        <v>2014</v>
      </c>
    </row>
    <row r="75" spans="1:25" s="8" customFormat="1" ht="38.25" x14ac:dyDescent="0.25">
      <c r="A75" s="35"/>
      <c r="B75" s="35"/>
      <c r="C75" s="35"/>
      <c r="D75" s="35"/>
      <c r="E75" s="35"/>
      <c r="F75" s="35"/>
      <c r="G75" s="35"/>
      <c r="H75" s="35"/>
      <c r="I75" s="25"/>
      <c r="J75" s="35"/>
      <c r="K75" s="35"/>
      <c r="L75" s="35"/>
      <c r="M75" s="35"/>
      <c r="N75" s="35"/>
      <c r="O75" s="125" t="s">
        <v>249</v>
      </c>
      <c r="P75" s="116" t="s">
        <v>30</v>
      </c>
      <c r="Q75" s="95">
        <v>1.9</v>
      </c>
      <c r="R75" s="95"/>
      <c r="S75" s="28"/>
      <c r="T75" s="29"/>
      <c r="U75" s="29"/>
      <c r="V75" s="29"/>
      <c r="W75" s="29">
        <f t="shared" si="16"/>
        <v>1.9</v>
      </c>
      <c r="X75" s="27">
        <v>2014</v>
      </c>
    </row>
    <row r="76" spans="1:25" s="8" customFormat="1" ht="25.5" x14ac:dyDescent="0.25">
      <c r="A76" s="35"/>
      <c r="B76" s="35"/>
      <c r="C76" s="35"/>
      <c r="D76" s="35"/>
      <c r="E76" s="35"/>
      <c r="F76" s="35"/>
      <c r="G76" s="35"/>
      <c r="H76" s="35"/>
      <c r="I76" s="25"/>
      <c r="J76" s="35"/>
      <c r="K76" s="35"/>
      <c r="L76" s="35"/>
      <c r="M76" s="35"/>
      <c r="N76" s="35"/>
      <c r="O76" s="36" t="s">
        <v>72</v>
      </c>
      <c r="P76" s="27" t="s">
        <v>73</v>
      </c>
      <c r="Q76" s="95">
        <v>19617</v>
      </c>
      <c r="R76" s="95"/>
      <c r="S76" s="28"/>
      <c r="T76" s="29"/>
      <c r="U76" s="29"/>
      <c r="V76" s="29"/>
      <c r="W76" s="29">
        <f t="shared" si="16"/>
        <v>19617</v>
      </c>
      <c r="X76" s="27">
        <v>2014</v>
      </c>
    </row>
    <row r="77" spans="1:25" s="7" customFormat="1" ht="40.5" customHeight="1" x14ac:dyDescent="0.25">
      <c r="A77" s="60"/>
      <c r="B77" s="60"/>
      <c r="C77" s="60"/>
      <c r="D77" s="60"/>
      <c r="E77" s="60"/>
      <c r="F77" s="60"/>
      <c r="G77" s="60"/>
      <c r="H77" s="60"/>
      <c r="I77" s="65"/>
      <c r="J77" s="60"/>
      <c r="K77" s="60"/>
      <c r="L77" s="60"/>
      <c r="M77" s="60"/>
      <c r="N77" s="60"/>
      <c r="O77" s="61" t="s">
        <v>180</v>
      </c>
      <c r="P77" s="62" t="s">
        <v>8</v>
      </c>
      <c r="Q77" s="122">
        <f t="shared" ref="Q77:W77" si="18">Q79+Q82</f>
        <v>473359.39999999991</v>
      </c>
      <c r="R77" s="63">
        <f t="shared" si="18"/>
        <v>431600.3</v>
      </c>
      <c r="S77" s="63">
        <f t="shared" si="18"/>
        <v>437625.70000000007</v>
      </c>
      <c r="T77" s="63">
        <f t="shared" si="18"/>
        <v>460820</v>
      </c>
      <c r="U77" s="63">
        <f t="shared" si="18"/>
        <v>484321.9</v>
      </c>
      <c r="V77" s="63">
        <f t="shared" si="18"/>
        <v>508053.6</v>
      </c>
      <c r="W77" s="63">
        <f t="shared" si="18"/>
        <v>2795780.9</v>
      </c>
      <c r="X77" s="64">
        <v>2019</v>
      </c>
      <c r="Y77" s="12"/>
    </row>
    <row r="78" spans="1:25" s="8" customFormat="1" ht="40.5" customHeight="1" x14ac:dyDescent="0.25">
      <c r="A78" s="35"/>
      <c r="B78" s="35"/>
      <c r="C78" s="35"/>
      <c r="D78" s="35"/>
      <c r="E78" s="35"/>
      <c r="F78" s="35"/>
      <c r="G78" s="35"/>
      <c r="H78" s="35"/>
      <c r="I78" s="25"/>
      <c r="J78" s="35"/>
      <c r="K78" s="35"/>
      <c r="L78" s="35"/>
      <c r="M78" s="35"/>
      <c r="N78" s="35"/>
      <c r="O78" s="36" t="s">
        <v>181</v>
      </c>
      <c r="P78" s="27" t="s">
        <v>82</v>
      </c>
      <c r="Q78" s="28">
        <f>Q81+Q87+Q89+Q91+Q93+Q97</f>
        <v>647.92269999999996</v>
      </c>
      <c r="R78" s="28">
        <f t="shared" ref="R78:W78" si="19">R81+R87+R89+R91+R93+R97</f>
        <v>449.60399999999998</v>
      </c>
      <c r="S78" s="28">
        <f t="shared" si="19"/>
        <v>445.89</v>
      </c>
      <c r="T78" s="28">
        <f t="shared" si="19"/>
        <v>454.60199999999998</v>
      </c>
      <c r="U78" s="28">
        <f t="shared" si="19"/>
        <v>464.8</v>
      </c>
      <c r="V78" s="28">
        <f t="shared" si="19"/>
        <v>474.40199999999999</v>
      </c>
      <c r="W78" s="29">
        <f t="shared" si="19"/>
        <v>2937.2206999999999</v>
      </c>
      <c r="X78" s="27">
        <v>2019</v>
      </c>
      <c r="Y78" s="17"/>
    </row>
    <row r="79" spans="1:25" ht="38.25" x14ac:dyDescent="0.25">
      <c r="A79" s="71" t="s">
        <v>75</v>
      </c>
      <c r="B79" s="71" t="s">
        <v>76</v>
      </c>
      <c r="C79" s="71" t="s">
        <v>77</v>
      </c>
      <c r="D79" s="71" t="s">
        <v>75</v>
      </c>
      <c r="E79" s="71" t="s">
        <v>161</v>
      </c>
      <c r="F79" s="71" t="s">
        <v>75</v>
      </c>
      <c r="G79" s="71" t="s">
        <v>160</v>
      </c>
      <c r="H79" s="71" t="s">
        <v>75</v>
      </c>
      <c r="I79" s="71" t="s">
        <v>159</v>
      </c>
      <c r="J79" s="71" t="s">
        <v>76</v>
      </c>
      <c r="K79" s="71" t="s">
        <v>75</v>
      </c>
      <c r="L79" s="71" t="s">
        <v>77</v>
      </c>
      <c r="M79" s="71" t="s">
        <v>75</v>
      </c>
      <c r="N79" s="71" t="s">
        <v>75</v>
      </c>
      <c r="O79" s="72" t="s">
        <v>167</v>
      </c>
      <c r="P79" s="73" t="s">
        <v>8</v>
      </c>
      <c r="Q79" s="119">
        <f>82489-61844+3722+148.2-4149</f>
        <v>20366.2</v>
      </c>
      <c r="R79" s="74">
        <v>110657</v>
      </c>
      <c r="S79" s="74">
        <v>107886.39999999999</v>
      </c>
      <c r="T79" s="74">
        <v>113604.4</v>
      </c>
      <c r="U79" s="74">
        <v>119398.2</v>
      </c>
      <c r="V79" s="74">
        <v>125248.7</v>
      </c>
      <c r="W79" s="59">
        <f>Q79+R79+S79+T79+U79+V79</f>
        <v>597160.9</v>
      </c>
      <c r="X79" s="73">
        <v>2019</v>
      </c>
      <c r="Y79" s="131"/>
    </row>
    <row r="80" spans="1:25" ht="13.35" hidden="1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6" t="s">
        <v>20</v>
      </c>
      <c r="P80" s="27" t="s">
        <v>8</v>
      </c>
      <c r="Q80" s="28"/>
      <c r="R80" s="28"/>
      <c r="S80" s="28">
        <f>R80*110.96%</f>
        <v>0</v>
      </c>
      <c r="T80" s="29">
        <f>S80*105.3%</f>
        <v>0</v>
      </c>
      <c r="U80" s="29">
        <f t="shared" si="2"/>
        <v>0</v>
      </c>
      <c r="V80" s="29">
        <f t="shared" si="3"/>
        <v>0</v>
      </c>
      <c r="W80" s="29">
        <f>Q80+R80+S80+T80+U80+V80</f>
        <v>0</v>
      </c>
      <c r="X80" s="27">
        <v>2019</v>
      </c>
      <c r="Y80" s="131"/>
    </row>
    <row r="81" spans="1:25" ht="40.5" customHeight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 t="s">
        <v>85</v>
      </c>
      <c r="P81" s="27" t="s">
        <v>82</v>
      </c>
      <c r="Q81" s="28">
        <v>9.3000000000000007</v>
      </c>
      <c r="R81" s="28">
        <f>53600/1000</f>
        <v>53.6</v>
      </c>
      <c r="S81" s="28">
        <f>39700/1000</f>
        <v>39.700000000000003</v>
      </c>
      <c r="T81" s="28">
        <f>40500/1000</f>
        <v>40.5</v>
      </c>
      <c r="U81" s="28">
        <f>41300/1000</f>
        <v>41.3</v>
      </c>
      <c r="V81" s="28">
        <f>42100/1000</f>
        <v>42.1</v>
      </c>
      <c r="W81" s="29">
        <f>Q81+R81+S81+T81+U81+V81</f>
        <v>226.50000000000003</v>
      </c>
      <c r="X81" s="27">
        <v>2019</v>
      </c>
      <c r="Y81" s="131"/>
    </row>
    <row r="82" spans="1:25" ht="38.25" x14ac:dyDescent="0.25">
      <c r="A82" s="71"/>
      <c r="B82" s="71"/>
      <c r="C82" s="71"/>
      <c r="D82" s="71" t="s">
        <v>75</v>
      </c>
      <c r="E82" s="71" t="s">
        <v>161</v>
      </c>
      <c r="F82" s="71" t="s">
        <v>75</v>
      </c>
      <c r="G82" s="71" t="s">
        <v>160</v>
      </c>
      <c r="H82" s="71" t="s">
        <v>75</v>
      </c>
      <c r="I82" s="71" t="s">
        <v>159</v>
      </c>
      <c r="J82" s="71" t="s">
        <v>76</v>
      </c>
      <c r="K82" s="71" t="s">
        <v>75</v>
      </c>
      <c r="L82" s="71" t="s">
        <v>77</v>
      </c>
      <c r="M82" s="71" t="s">
        <v>75</v>
      </c>
      <c r="N82" s="71" t="s">
        <v>75</v>
      </c>
      <c r="O82" s="72" t="s">
        <v>168</v>
      </c>
      <c r="P82" s="73" t="s">
        <v>8</v>
      </c>
      <c r="Q82" s="74">
        <f>Q83+Q84</f>
        <v>452993.1999999999</v>
      </c>
      <c r="R82" s="74">
        <f t="shared" ref="R82:U82" si="20">R83+R84</f>
        <v>320943.3</v>
      </c>
      <c r="S82" s="74">
        <f t="shared" si="20"/>
        <v>329739.30000000005</v>
      </c>
      <c r="T82" s="74">
        <f t="shared" si="20"/>
        <v>347215.6</v>
      </c>
      <c r="U82" s="74">
        <f t="shared" si="20"/>
        <v>364923.7</v>
      </c>
      <c r="V82" s="74">
        <f>V83+V84</f>
        <v>382804.89999999997</v>
      </c>
      <c r="W82" s="59">
        <f>Q82+R82+S82+T82+U82+V82</f>
        <v>2198620</v>
      </c>
      <c r="X82" s="73">
        <v>2019</v>
      </c>
      <c r="Y82" s="132">
        <v>2198619.9</v>
      </c>
    </row>
    <row r="83" spans="1:25" s="118" customFormat="1" ht="38.25" x14ac:dyDescent="0.25">
      <c r="A83" s="71"/>
      <c r="B83" s="71"/>
      <c r="C83" s="71"/>
      <c r="D83" s="71" t="s">
        <v>75</v>
      </c>
      <c r="E83" s="71" t="s">
        <v>161</v>
      </c>
      <c r="F83" s="71" t="s">
        <v>75</v>
      </c>
      <c r="G83" s="71" t="s">
        <v>160</v>
      </c>
      <c r="H83" s="71" t="s">
        <v>75</v>
      </c>
      <c r="I83" s="71" t="s">
        <v>159</v>
      </c>
      <c r="J83" s="71" t="s">
        <v>76</v>
      </c>
      <c r="K83" s="71" t="s">
        <v>75</v>
      </c>
      <c r="L83" s="71" t="s">
        <v>77</v>
      </c>
      <c r="M83" s="71" t="s">
        <v>75</v>
      </c>
      <c r="N83" s="71" t="s">
        <v>75</v>
      </c>
      <c r="O83" s="72" t="s">
        <v>168</v>
      </c>
      <c r="P83" s="73" t="s">
        <v>8</v>
      </c>
      <c r="Q83" s="74">
        <f>Q86+Q88+Q90+Q92+Q95+Q100</f>
        <v>434144.59999999992</v>
      </c>
      <c r="R83" s="74">
        <f t="shared" ref="R83:V83" si="21">R86+R88+R90+R92+R95</f>
        <v>320943.3</v>
      </c>
      <c r="S83" s="74">
        <f t="shared" si="21"/>
        <v>329739.30000000005</v>
      </c>
      <c r="T83" s="74">
        <f t="shared" si="21"/>
        <v>347215.6</v>
      </c>
      <c r="U83" s="74">
        <f t="shared" si="21"/>
        <v>364923.7</v>
      </c>
      <c r="V83" s="74">
        <f t="shared" si="21"/>
        <v>382804.89999999997</v>
      </c>
      <c r="W83" s="59">
        <f>Q83+R83+S83+T83+U83+V83</f>
        <v>2179771.4</v>
      </c>
      <c r="X83" s="73">
        <v>2019</v>
      </c>
      <c r="Y83" s="11"/>
    </row>
    <row r="84" spans="1:25" s="118" customFormat="1" ht="38.25" x14ac:dyDescent="0.25">
      <c r="A84" s="71"/>
      <c r="B84" s="71"/>
      <c r="C84" s="71"/>
      <c r="D84" s="71" t="s">
        <v>75</v>
      </c>
      <c r="E84" s="71" t="s">
        <v>161</v>
      </c>
      <c r="F84" s="71" t="s">
        <v>75</v>
      </c>
      <c r="G84" s="71" t="s">
        <v>160</v>
      </c>
      <c r="H84" s="71" t="s">
        <v>75</v>
      </c>
      <c r="I84" s="71" t="s">
        <v>159</v>
      </c>
      <c r="J84" s="71" t="s">
        <v>76</v>
      </c>
      <c r="K84" s="71" t="s">
        <v>163</v>
      </c>
      <c r="L84" s="71" t="s">
        <v>161</v>
      </c>
      <c r="M84" s="71" t="s">
        <v>75</v>
      </c>
      <c r="N84" s="71" t="s">
        <v>77</v>
      </c>
      <c r="O84" s="72" t="s">
        <v>168</v>
      </c>
      <c r="P84" s="73" t="s">
        <v>8</v>
      </c>
      <c r="Q84" s="119">
        <v>18848.599999999999</v>
      </c>
      <c r="R84" s="74"/>
      <c r="S84" s="74"/>
      <c r="T84" s="74"/>
      <c r="U84" s="74"/>
      <c r="V84" s="74"/>
      <c r="W84" s="59">
        <f>Q84</f>
        <v>18848.599999999999</v>
      </c>
      <c r="X84" s="73">
        <v>2014</v>
      </c>
      <c r="Y84" s="11"/>
    </row>
    <row r="85" spans="1:25" s="23" customFormat="1" ht="40.5" customHeight="1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6" t="s">
        <v>188</v>
      </c>
      <c r="P85" s="27" t="s">
        <v>82</v>
      </c>
      <c r="Q85" s="28">
        <f>Q87+Q89+Q91+Q93+Q97</f>
        <v>638.62270000000001</v>
      </c>
      <c r="R85" s="28">
        <f t="shared" ref="R85:W85" si="22">R87+R89+R91+R93+R97</f>
        <v>396.00400000000002</v>
      </c>
      <c r="S85" s="28">
        <f t="shared" si="22"/>
        <v>406.19</v>
      </c>
      <c r="T85" s="28">
        <f t="shared" si="22"/>
        <v>414.10199999999998</v>
      </c>
      <c r="U85" s="28">
        <f t="shared" si="22"/>
        <v>423.5</v>
      </c>
      <c r="V85" s="28">
        <f t="shared" si="22"/>
        <v>432.30199999999996</v>
      </c>
      <c r="W85" s="29">
        <f t="shared" si="22"/>
        <v>2710.7206999999999</v>
      </c>
      <c r="X85" s="27">
        <v>2019</v>
      </c>
      <c r="Y85" s="86"/>
    </row>
    <row r="86" spans="1:25" s="33" customFormat="1" ht="38.25" x14ac:dyDescent="0.25">
      <c r="A86" s="71" t="s">
        <v>75</v>
      </c>
      <c r="B86" s="71" t="s">
        <v>75</v>
      </c>
      <c r="C86" s="71" t="s">
        <v>162</v>
      </c>
      <c r="D86" s="71" t="s">
        <v>75</v>
      </c>
      <c r="E86" s="71" t="s">
        <v>161</v>
      </c>
      <c r="F86" s="71" t="s">
        <v>75</v>
      </c>
      <c r="G86" s="71" t="s">
        <v>160</v>
      </c>
      <c r="H86" s="71" t="s">
        <v>75</v>
      </c>
      <c r="I86" s="71" t="s">
        <v>159</v>
      </c>
      <c r="J86" s="71" t="s">
        <v>76</v>
      </c>
      <c r="K86" s="71" t="s">
        <v>75</v>
      </c>
      <c r="L86" s="71" t="s">
        <v>77</v>
      </c>
      <c r="M86" s="71" t="s">
        <v>75</v>
      </c>
      <c r="N86" s="71" t="s">
        <v>75</v>
      </c>
      <c r="O86" s="72" t="s">
        <v>168</v>
      </c>
      <c r="P86" s="73" t="s">
        <v>8</v>
      </c>
      <c r="Q86" s="119">
        <v>6801</v>
      </c>
      <c r="R86" s="74">
        <v>7097</v>
      </c>
      <c r="S86" s="74">
        <v>8000</v>
      </c>
      <c r="T86" s="74">
        <v>8424</v>
      </c>
      <c r="U86" s="74">
        <v>8853.6</v>
      </c>
      <c r="V86" s="74">
        <v>9287.5</v>
      </c>
      <c r="W86" s="59">
        <f t="shared" ref="W86:W100" si="23">Q86+R86+S86+T86+U86+V86</f>
        <v>48463.1</v>
      </c>
      <c r="X86" s="73">
        <v>2019</v>
      </c>
    </row>
    <row r="87" spans="1:25" ht="40.5" customHeight="1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6" t="s">
        <v>86</v>
      </c>
      <c r="P87" s="27" t="s">
        <v>82</v>
      </c>
      <c r="Q87" s="28">
        <f>7600/1000</f>
        <v>7.6</v>
      </c>
      <c r="R87" s="28">
        <f>7600/1000</f>
        <v>7.6</v>
      </c>
      <c r="S87" s="28">
        <f>8200/1000</f>
        <v>8.1999999999999993</v>
      </c>
      <c r="T87" s="28">
        <f>8200/1000</f>
        <v>8.1999999999999993</v>
      </c>
      <c r="U87" s="28">
        <f>8200/1000</f>
        <v>8.1999999999999993</v>
      </c>
      <c r="V87" s="28">
        <f>8200/1000</f>
        <v>8.1999999999999993</v>
      </c>
      <c r="W87" s="29">
        <f t="shared" si="23"/>
        <v>48</v>
      </c>
      <c r="X87" s="27">
        <v>2019</v>
      </c>
    </row>
    <row r="88" spans="1:25" s="33" customFormat="1" ht="38.25" x14ac:dyDescent="0.25">
      <c r="A88" s="71" t="s">
        <v>75</v>
      </c>
      <c r="B88" s="71" t="s">
        <v>75</v>
      </c>
      <c r="C88" s="71" t="s">
        <v>161</v>
      </c>
      <c r="D88" s="71" t="s">
        <v>75</v>
      </c>
      <c r="E88" s="71" t="s">
        <v>161</v>
      </c>
      <c r="F88" s="71" t="s">
        <v>75</v>
      </c>
      <c r="G88" s="71" t="s">
        <v>160</v>
      </c>
      <c r="H88" s="71" t="s">
        <v>75</v>
      </c>
      <c r="I88" s="71" t="s">
        <v>159</v>
      </c>
      <c r="J88" s="71" t="s">
        <v>76</v>
      </c>
      <c r="K88" s="71" t="s">
        <v>75</v>
      </c>
      <c r="L88" s="71" t="s">
        <v>77</v>
      </c>
      <c r="M88" s="71" t="s">
        <v>75</v>
      </c>
      <c r="N88" s="71" t="s">
        <v>75</v>
      </c>
      <c r="O88" s="72" t="s">
        <v>168</v>
      </c>
      <c r="P88" s="73" t="s">
        <v>8</v>
      </c>
      <c r="Q88" s="119">
        <v>6116</v>
      </c>
      <c r="R88" s="74">
        <v>6353</v>
      </c>
      <c r="S88" s="74">
        <v>7773.9</v>
      </c>
      <c r="T88" s="74">
        <v>8185.9</v>
      </c>
      <c r="U88" s="74">
        <v>8603.4</v>
      </c>
      <c r="V88" s="74">
        <v>9024.9</v>
      </c>
      <c r="W88" s="59">
        <f t="shared" si="23"/>
        <v>46057.100000000006</v>
      </c>
      <c r="X88" s="73">
        <v>2019</v>
      </c>
    </row>
    <row r="89" spans="1:25" ht="40.5" customHeight="1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6" t="s">
        <v>87</v>
      </c>
      <c r="P89" s="27" t="s">
        <v>82</v>
      </c>
      <c r="Q89" s="28">
        <f>9404/1000</f>
        <v>9.4039999999999999</v>
      </c>
      <c r="R89" s="28">
        <f>9700/1000</f>
        <v>9.6999999999999993</v>
      </c>
      <c r="S89" s="28">
        <f>10800/1000</f>
        <v>10.8</v>
      </c>
      <c r="T89" s="28">
        <f>11000/1000</f>
        <v>11</v>
      </c>
      <c r="U89" s="28">
        <f>12300/1000</f>
        <v>12.3</v>
      </c>
      <c r="V89" s="28">
        <f>12800/1000</f>
        <v>12.8</v>
      </c>
      <c r="W89" s="29">
        <f t="shared" si="23"/>
        <v>66.003999999999991</v>
      </c>
      <c r="X89" s="27">
        <v>2019</v>
      </c>
    </row>
    <row r="90" spans="1:25" s="33" customFormat="1" ht="38.25" x14ac:dyDescent="0.25">
      <c r="A90" s="71" t="s">
        <v>75</v>
      </c>
      <c r="B90" s="71" t="s">
        <v>75</v>
      </c>
      <c r="C90" s="71" t="s">
        <v>158</v>
      </c>
      <c r="D90" s="71" t="s">
        <v>75</v>
      </c>
      <c r="E90" s="71" t="s">
        <v>161</v>
      </c>
      <c r="F90" s="71" t="s">
        <v>75</v>
      </c>
      <c r="G90" s="71" t="s">
        <v>160</v>
      </c>
      <c r="H90" s="71" t="s">
        <v>75</v>
      </c>
      <c r="I90" s="71" t="s">
        <v>159</v>
      </c>
      <c r="J90" s="71" t="s">
        <v>76</v>
      </c>
      <c r="K90" s="71" t="s">
        <v>75</v>
      </c>
      <c r="L90" s="71" t="s">
        <v>77</v>
      </c>
      <c r="M90" s="71" t="s">
        <v>75</v>
      </c>
      <c r="N90" s="71" t="s">
        <v>75</v>
      </c>
      <c r="O90" s="72" t="s">
        <v>168</v>
      </c>
      <c r="P90" s="73" t="s">
        <v>8</v>
      </c>
      <c r="Q90" s="119">
        <v>3489.1</v>
      </c>
      <c r="R90" s="74">
        <v>4195</v>
      </c>
      <c r="S90" s="74">
        <v>4652.6000000000004</v>
      </c>
      <c r="T90" s="74">
        <v>4899.2</v>
      </c>
      <c r="U90" s="74">
        <v>5149.1000000000004</v>
      </c>
      <c r="V90" s="74">
        <v>5401.4</v>
      </c>
      <c r="W90" s="59">
        <f t="shared" si="23"/>
        <v>27786.400000000001</v>
      </c>
      <c r="X90" s="73">
        <v>2019</v>
      </c>
      <c r="Y90" s="131"/>
    </row>
    <row r="91" spans="1:25" ht="40.5" customHeight="1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6" t="s">
        <v>88</v>
      </c>
      <c r="P91" s="27" t="s">
        <v>82</v>
      </c>
      <c r="Q91" s="28">
        <f>3500/1000</f>
        <v>3.5</v>
      </c>
      <c r="R91" s="28">
        <f>3600/1000</f>
        <v>3.6</v>
      </c>
      <c r="S91" s="28">
        <f>3800/1000</f>
        <v>3.8</v>
      </c>
      <c r="T91" s="28">
        <f>4000/1000</f>
        <v>4</v>
      </c>
      <c r="U91" s="28">
        <f>4200/1000</f>
        <v>4.2</v>
      </c>
      <c r="V91" s="28">
        <f>4400/1000</f>
        <v>4.4000000000000004</v>
      </c>
      <c r="W91" s="29">
        <f t="shared" si="23"/>
        <v>23.5</v>
      </c>
      <c r="X91" s="27">
        <v>2019</v>
      </c>
    </row>
    <row r="92" spans="1:25" s="33" customFormat="1" ht="38.25" x14ac:dyDescent="0.25">
      <c r="A92" s="71" t="s">
        <v>75</v>
      </c>
      <c r="B92" s="71" t="s">
        <v>75</v>
      </c>
      <c r="C92" s="71" t="s">
        <v>163</v>
      </c>
      <c r="D92" s="71" t="s">
        <v>75</v>
      </c>
      <c r="E92" s="71" t="s">
        <v>161</v>
      </c>
      <c r="F92" s="71" t="s">
        <v>75</v>
      </c>
      <c r="G92" s="71" t="s">
        <v>160</v>
      </c>
      <c r="H92" s="71" t="s">
        <v>75</v>
      </c>
      <c r="I92" s="71" t="s">
        <v>159</v>
      </c>
      <c r="J92" s="71" t="s">
        <v>76</v>
      </c>
      <c r="K92" s="71" t="s">
        <v>75</v>
      </c>
      <c r="L92" s="71" t="s">
        <v>77</v>
      </c>
      <c r="M92" s="71" t="s">
        <v>75</v>
      </c>
      <c r="N92" s="71" t="s">
        <v>75</v>
      </c>
      <c r="O92" s="72" t="s">
        <v>168</v>
      </c>
      <c r="P92" s="73" t="s">
        <v>8</v>
      </c>
      <c r="Q92" s="119">
        <v>5411</v>
      </c>
      <c r="R92" s="74">
        <v>5519</v>
      </c>
      <c r="S92" s="74">
        <v>6123.9</v>
      </c>
      <c r="T92" s="74">
        <v>6448.5</v>
      </c>
      <c r="U92" s="74">
        <v>6777.4</v>
      </c>
      <c r="V92" s="74">
        <v>7109.5</v>
      </c>
      <c r="W92" s="59">
        <f t="shared" si="23"/>
        <v>37389.300000000003</v>
      </c>
      <c r="X92" s="73">
        <v>2019</v>
      </c>
      <c r="Y92" s="132"/>
    </row>
    <row r="93" spans="1:25" ht="40.5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6" t="s">
        <v>89</v>
      </c>
      <c r="P93" s="27" t="s">
        <v>82</v>
      </c>
      <c r="Q93" s="28">
        <f>8618.7/1000</f>
        <v>8.6187000000000005</v>
      </c>
      <c r="R93" s="28">
        <f>8705/1000</f>
        <v>8.7050000000000001</v>
      </c>
      <c r="S93" s="28">
        <f>9663/1000</f>
        <v>9.6630000000000003</v>
      </c>
      <c r="T93" s="28">
        <f>9700/1000</f>
        <v>9.6999999999999993</v>
      </c>
      <c r="U93" s="28">
        <f>10000/1000</f>
        <v>10</v>
      </c>
      <c r="V93" s="28">
        <f>10300/1000</f>
        <v>10.3</v>
      </c>
      <c r="W93" s="29">
        <f t="shared" si="23"/>
        <v>56.986699999999999</v>
      </c>
      <c r="X93" s="27">
        <v>2019</v>
      </c>
    </row>
    <row r="94" spans="1:25" s="118" customFormat="1" ht="38.25" x14ac:dyDescent="0.25">
      <c r="A94" s="71" t="s">
        <v>75</v>
      </c>
      <c r="B94" s="71" t="s">
        <v>76</v>
      </c>
      <c r="C94" s="71" t="s">
        <v>77</v>
      </c>
      <c r="D94" s="71" t="s">
        <v>75</v>
      </c>
      <c r="E94" s="71" t="s">
        <v>161</v>
      </c>
      <c r="F94" s="71" t="s">
        <v>75</v>
      </c>
      <c r="G94" s="71" t="s">
        <v>160</v>
      </c>
      <c r="H94" s="71" t="s">
        <v>75</v>
      </c>
      <c r="I94" s="71" t="s">
        <v>159</v>
      </c>
      <c r="J94" s="71" t="s">
        <v>76</v>
      </c>
      <c r="K94" s="71" t="s">
        <v>75</v>
      </c>
      <c r="L94" s="71" t="s">
        <v>75</v>
      </c>
      <c r="M94" s="71" t="s">
        <v>75</v>
      </c>
      <c r="N94" s="71" t="s">
        <v>75</v>
      </c>
      <c r="O94" s="72" t="s">
        <v>168</v>
      </c>
      <c r="P94" s="73" t="s">
        <v>8</v>
      </c>
      <c r="Q94" s="119">
        <f>Q95+Q96</f>
        <v>431150.99999999994</v>
      </c>
      <c r="R94" s="74">
        <f t="shared" ref="R94:V94" si="24">R95+R96</f>
        <v>297779.3</v>
      </c>
      <c r="S94" s="74">
        <f t="shared" si="24"/>
        <v>303188.90000000002</v>
      </c>
      <c r="T94" s="74">
        <f t="shared" si="24"/>
        <v>319258</v>
      </c>
      <c r="U94" s="74">
        <f t="shared" si="24"/>
        <v>335540.2</v>
      </c>
      <c r="V94" s="74">
        <f t="shared" si="24"/>
        <v>351981.6</v>
      </c>
      <c r="W94" s="59">
        <f>W95+W96</f>
        <v>2038899</v>
      </c>
      <c r="X94" s="73">
        <v>2019</v>
      </c>
    </row>
    <row r="95" spans="1:25" s="33" customFormat="1" ht="38.25" x14ac:dyDescent="0.25">
      <c r="A95" s="71" t="s">
        <v>75</v>
      </c>
      <c r="B95" s="71" t="s">
        <v>76</v>
      </c>
      <c r="C95" s="71" t="s">
        <v>77</v>
      </c>
      <c r="D95" s="71" t="s">
        <v>75</v>
      </c>
      <c r="E95" s="71" t="s">
        <v>161</v>
      </c>
      <c r="F95" s="71" t="s">
        <v>75</v>
      </c>
      <c r="G95" s="71" t="s">
        <v>160</v>
      </c>
      <c r="H95" s="71" t="s">
        <v>75</v>
      </c>
      <c r="I95" s="71" t="s">
        <v>159</v>
      </c>
      <c r="J95" s="71" t="s">
        <v>76</v>
      </c>
      <c r="K95" s="71" t="s">
        <v>75</v>
      </c>
      <c r="L95" s="71" t="s">
        <v>77</v>
      </c>
      <c r="M95" s="71" t="s">
        <v>75</v>
      </c>
      <c r="N95" s="71" t="s">
        <v>75</v>
      </c>
      <c r="O95" s="72" t="s">
        <v>168</v>
      </c>
      <c r="P95" s="73" t="s">
        <v>8</v>
      </c>
      <c r="Q95" s="119">
        <f>298098+61844+60000+10000-1543.8-148.2-13105.4-2842.2</f>
        <v>412302.39999999997</v>
      </c>
      <c r="R95" s="74">
        <v>297779.3</v>
      </c>
      <c r="S95" s="74">
        <v>303188.90000000002</v>
      </c>
      <c r="T95" s="74">
        <v>319258</v>
      </c>
      <c r="U95" s="74">
        <v>335540.2</v>
      </c>
      <c r="V95" s="74">
        <v>351981.6</v>
      </c>
      <c r="W95" s="59">
        <f>Q95+R95+S95+T95+U95+V95</f>
        <v>2020050.4</v>
      </c>
      <c r="X95" s="73">
        <v>2019</v>
      </c>
      <c r="Y95" s="86"/>
    </row>
    <row r="96" spans="1:25" s="118" customFormat="1" ht="38.25" x14ac:dyDescent="0.25">
      <c r="A96" s="71" t="s">
        <v>75</v>
      </c>
      <c r="B96" s="71" t="s">
        <v>76</v>
      </c>
      <c r="C96" s="71" t="s">
        <v>77</v>
      </c>
      <c r="D96" s="71" t="s">
        <v>75</v>
      </c>
      <c r="E96" s="71" t="s">
        <v>161</v>
      </c>
      <c r="F96" s="71" t="s">
        <v>75</v>
      </c>
      <c r="G96" s="71" t="s">
        <v>160</v>
      </c>
      <c r="H96" s="71" t="s">
        <v>75</v>
      </c>
      <c r="I96" s="71" t="s">
        <v>159</v>
      </c>
      <c r="J96" s="71" t="s">
        <v>76</v>
      </c>
      <c r="K96" s="71" t="s">
        <v>163</v>
      </c>
      <c r="L96" s="71" t="s">
        <v>161</v>
      </c>
      <c r="M96" s="71" t="s">
        <v>75</v>
      </c>
      <c r="N96" s="71" t="s">
        <v>77</v>
      </c>
      <c r="O96" s="72" t="s">
        <v>168</v>
      </c>
      <c r="P96" s="73" t="s">
        <v>8</v>
      </c>
      <c r="Q96" s="119">
        <v>18848.599999999999</v>
      </c>
      <c r="R96" s="74"/>
      <c r="S96" s="74"/>
      <c r="T96" s="74"/>
      <c r="U96" s="74"/>
      <c r="V96" s="74"/>
      <c r="W96" s="59">
        <f>Q96+R96+S96+T96+U96+V96</f>
        <v>18848.599999999999</v>
      </c>
      <c r="X96" s="73">
        <v>2014</v>
      </c>
      <c r="Y96" s="86"/>
    </row>
    <row r="97" spans="1:25" ht="39.75" customHeight="1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6" t="s">
        <v>90</v>
      </c>
      <c r="P97" s="27" t="s">
        <v>82</v>
      </c>
      <c r="Q97" s="28">
        <v>609.5</v>
      </c>
      <c r="R97" s="28">
        <f>366399/1000</f>
        <v>366.399</v>
      </c>
      <c r="S97" s="28">
        <f>373727/1000</f>
        <v>373.72699999999998</v>
      </c>
      <c r="T97" s="28">
        <f>381202/1000</f>
        <v>381.202</v>
      </c>
      <c r="U97" s="28">
        <v>388.8</v>
      </c>
      <c r="V97" s="28">
        <f>396602/1000</f>
        <v>396.60199999999998</v>
      </c>
      <c r="W97" s="29">
        <f>Q97+R97+S97+T97+U97+V97</f>
        <v>2516.23</v>
      </c>
      <c r="X97" s="27">
        <v>2019</v>
      </c>
    </row>
    <row r="98" spans="1:25" ht="25.5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6" t="s">
        <v>91</v>
      </c>
      <c r="P98" s="27" t="s">
        <v>27</v>
      </c>
      <c r="Q98" s="44">
        <v>4</v>
      </c>
      <c r="R98" s="44">
        <v>1</v>
      </c>
      <c r="S98" s="44">
        <v>4</v>
      </c>
      <c r="T98" s="28">
        <v>3</v>
      </c>
      <c r="U98" s="28">
        <v>4</v>
      </c>
      <c r="V98" s="28">
        <v>4</v>
      </c>
      <c r="W98" s="29">
        <f t="shared" si="23"/>
        <v>20</v>
      </c>
      <c r="X98" s="27">
        <v>2019</v>
      </c>
    </row>
    <row r="99" spans="1:25" ht="25.5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6" t="s">
        <v>92</v>
      </c>
      <c r="P99" s="27" t="s">
        <v>31</v>
      </c>
      <c r="Q99" s="28">
        <v>127</v>
      </c>
      <c r="R99" s="28">
        <v>374</v>
      </c>
      <c r="S99" s="28">
        <v>319</v>
      </c>
      <c r="T99" s="28">
        <v>275</v>
      </c>
      <c r="U99" s="28">
        <v>304</v>
      </c>
      <c r="V99" s="28">
        <v>322</v>
      </c>
      <c r="W99" s="29">
        <f t="shared" si="23"/>
        <v>1721</v>
      </c>
      <c r="X99" s="27">
        <v>2019</v>
      </c>
    </row>
    <row r="100" spans="1:25" s="115" customFormat="1" ht="47.25" customHeight="1" x14ac:dyDescent="0.25">
      <c r="A100" s="71" t="s">
        <v>75</v>
      </c>
      <c r="B100" s="71" t="s">
        <v>161</v>
      </c>
      <c r="C100" s="71" t="s">
        <v>162</v>
      </c>
      <c r="D100" s="71" t="s">
        <v>75</v>
      </c>
      <c r="E100" s="71" t="s">
        <v>161</v>
      </c>
      <c r="F100" s="71" t="s">
        <v>75</v>
      </c>
      <c r="G100" s="71" t="s">
        <v>160</v>
      </c>
      <c r="H100" s="71" t="s">
        <v>75</v>
      </c>
      <c r="I100" s="71" t="s">
        <v>159</v>
      </c>
      <c r="J100" s="71" t="s">
        <v>76</v>
      </c>
      <c r="K100" s="71" t="s">
        <v>75</v>
      </c>
      <c r="L100" s="71" t="s">
        <v>77</v>
      </c>
      <c r="M100" s="71" t="s">
        <v>75</v>
      </c>
      <c r="N100" s="71" t="s">
        <v>75</v>
      </c>
      <c r="O100" s="72" t="s">
        <v>247</v>
      </c>
      <c r="P100" s="73" t="s">
        <v>8</v>
      </c>
      <c r="Q100" s="74">
        <v>25.1</v>
      </c>
      <c r="R100" s="74"/>
      <c r="S100" s="74"/>
      <c r="T100" s="74"/>
      <c r="U100" s="74"/>
      <c r="V100" s="74"/>
      <c r="W100" s="59">
        <f t="shared" si="23"/>
        <v>25.1</v>
      </c>
      <c r="X100" s="73">
        <v>2014</v>
      </c>
    </row>
    <row r="101" spans="1:25" s="7" customFormat="1" ht="40.5" customHeight="1" x14ac:dyDescent="0.25">
      <c r="A101" s="60"/>
      <c r="B101" s="60"/>
      <c r="C101" s="60"/>
      <c r="D101" s="60"/>
      <c r="E101" s="60"/>
      <c r="F101" s="60"/>
      <c r="G101" s="60"/>
      <c r="H101" s="60"/>
      <c r="I101" s="65"/>
      <c r="J101" s="60"/>
      <c r="K101" s="60"/>
      <c r="L101" s="60"/>
      <c r="M101" s="60"/>
      <c r="N101" s="60"/>
      <c r="O101" s="61" t="s">
        <v>170</v>
      </c>
      <c r="P101" s="62" t="s">
        <v>8</v>
      </c>
      <c r="Q101" s="63">
        <f>Q103+Q173+Q176+Q197</f>
        <v>362636.7</v>
      </c>
      <c r="R101" s="63">
        <f>R103+R173+R176+R197</f>
        <v>417413.70000000007</v>
      </c>
      <c r="S101" s="63">
        <f t="shared" ref="S101:W101" si="25">S103+S173+S176+S197</f>
        <v>405337.82240000006</v>
      </c>
      <c r="T101" s="63">
        <f t="shared" si="25"/>
        <v>426820.69999999995</v>
      </c>
      <c r="U101" s="63">
        <f t="shared" si="25"/>
        <v>448588.62959999987</v>
      </c>
      <c r="V101" s="63">
        <f t="shared" si="25"/>
        <v>470569.46215050004</v>
      </c>
      <c r="W101" s="63">
        <f t="shared" si="25"/>
        <v>2531367.0141504998</v>
      </c>
      <c r="X101" s="64">
        <v>2019</v>
      </c>
      <c r="Y101" s="12"/>
    </row>
    <row r="102" spans="1:25" s="8" customFormat="1" ht="38.25" x14ac:dyDescent="0.25">
      <c r="A102" s="35"/>
      <c r="B102" s="35"/>
      <c r="C102" s="35"/>
      <c r="D102" s="35"/>
      <c r="E102" s="35"/>
      <c r="F102" s="35"/>
      <c r="G102" s="35"/>
      <c r="H102" s="35"/>
      <c r="I102" s="25"/>
      <c r="J102" s="35"/>
      <c r="K102" s="35"/>
      <c r="L102" s="35"/>
      <c r="M102" s="35"/>
      <c r="N102" s="35"/>
      <c r="O102" s="36" t="s">
        <v>171</v>
      </c>
      <c r="P102" s="27" t="s">
        <v>82</v>
      </c>
      <c r="Q102" s="28">
        <f>Q149+Q153+Q157+Q161+Q165</f>
        <v>6138.5797299999995</v>
      </c>
      <c r="R102" s="28">
        <f t="shared" ref="R102:W102" si="26">R149+R153+R157+R161+R165</f>
        <v>3894.1</v>
      </c>
      <c r="S102" s="28">
        <f t="shared" si="26"/>
        <v>6138.5797299999995</v>
      </c>
      <c r="T102" s="28">
        <f t="shared" si="26"/>
        <v>6138.5797299999995</v>
      </c>
      <c r="U102" s="28">
        <f t="shared" si="26"/>
        <v>6138.5797299999995</v>
      </c>
      <c r="V102" s="28">
        <f t="shared" si="26"/>
        <v>6138.5797299999995</v>
      </c>
      <c r="W102" s="29">
        <f t="shared" si="26"/>
        <v>6138.5797299999995</v>
      </c>
      <c r="X102" s="27">
        <v>2019</v>
      </c>
    </row>
    <row r="103" spans="1:25" ht="40.5" customHeight="1" x14ac:dyDescent="0.25">
      <c r="A103" s="71"/>
      <c r="B103" s="71"/>
      <c r="C103" s="71"/>
      <c r="D103" s="71" t="s">
        <v>75</v>
      </c>
      <c r="E103" s="71" t="s">
        <v>161</v>
      </c>
      <c r="F103" s="71" t="s">
        <v>75</v>
      </c>
      <c r="G103" s="71" t="s">
        <v>160</v>
      </c>
      <c r="H103" s="71" t="s">
        <v>75</v>
      </c>
      <c r="I103" s="71" t="s">
        <v>159</v>
      </c>
      <c r="J103" s="71" t="s">
        <v>76</v>
      </c>
      <c r="K103" s="71" t="s">
        <v>75</v>
      </c>
      <c r="L103" s="71" t="s">
        <v>162</v>
      </c>
      <c r="M103" s="71" t="s">
        <v>75</v>
      </c>
      <c r="N103" s="71" t="s">
        <v>75</v>
      </c>
      <c r="O103" s="72" t="s">
        <v>172</v>
      </c>
      <c r="P103" s="73" t="s">
        <v>8</v>
      </c>
      <c r="Q103" s="119">
        <f>Q105+Q152+Q156+Q160+Q164</f>
        <v>318385.40000000002</v>
      </c>
      <c r="R103" s="119">
        <f t="shared" ref="R103:W103" si="27">R105+R152+R156+R160+R164</f>
        <v>380176.80000000005</v>
      </c>
      <c r="S103" s="74">
        <f t="shared" si="27"/>
        <v>368816.9</v>
      </c>
      <c r="T103" s="74">
        <f t="shared" si="27"/>
        <v>388364.1</v>
      </c>
      <c r="U103" s="74">
        <f t="shared" si="27"/>
        <v>408170.7429999999</v>
      </c>
      <c r="V103" s="74">
        <f t="shared" si="27"/>
        <v>428171.09910710005</v>
      </c>
      <c r="W103" s="59">
        <f t="shared" si="27"/>
        <v>2292085.0421070997</v>
      </c>
      <c r="X103" s="73">
        <v>2019</v>
      </c>
      <c r="Y103" s="11"/>
    </row>
    <row r="104" spans="1:25" s="33" customFormat="1" ht="38.25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6" t="s">
        <v>173</v>
      </c>
      <c r="P104" s="27" t="s">
        <v>29</v>
      </c>
      <c r="Q104" s="28">
        <f t="shared" ref="Q104:W104" si="28">Q149+Q153+Q157+Q161+Q165</f>
        <v>6138.5797299999995</v>
      </c>
      <c r="R104" s="120">
        <f t="shared" si="28"/>
        <v>3894.1</v>
      </c>
      <c r="S104" s="28">
        <f t="shared" si="28"/>
        <v>6138.5797299999995</v>
      </c>
      <c r="T104" s="28">
        <f t="shared" si="28"/>
        <v>6138.5797299999995</v>
      </c>
      <c r="U104" s="28">
        <f t="shared" si="28"/>
        <v>6138.5797299999995</v>
      </c>
      <c r="V104" s="28">
        <f t="shared" si="28"/>
        <v>6138.5797299999995</v>
      </c>
      <c r="W104" s="29">
        <f t="shared" si="28"/>
        <v>6138.5797299999995</v>
      </c>
      <c r="X104" s="27">
        <v>2019</v>
      </c>
    </row>
    <row r="105" spans="1:25" s="33" customFormat="1" ht="40.5" customHeight="1" x14ac:dyDescent="0.25">
      <c r="A105" s="71" t="s">
        <v>75</v>
      </c>
      <c r="B105" s="71" t="s">
        <v>75</v>
      </c>
      <c r="C105" s="71" t="s">
        <v>162</v>
      </c>
      <c r="D105" s="71" t="s">
        <v>75</v>
      </c>
      <c r="E105" s="71" t="s">
        <v>161</v>
      </c>
      <c r="F105" s="71" t="s">
        <v>75</v>
      </c>
      <c r="G105" s="71" t="s">
        <v>160</v>
      </c>
      <c r="H105" s="71" t="s">
        <v>75</v>
      </c>
      <c r="I105" s="71" t="s">
        <v>159</v>
      </c>
      <c r="J105" s="71" t="s">
        <v>76</v>
      </c>
      <c r="K105" s="71" t="s">
        <v>75</v>
      </c>
      <c r="L105" s="71" t="s">
        <v>162</v>
      </c>
      <c r="M105" s="71" t="s">
        <v>75</v>
      </c>
      <c r="N105" s="71" t="s">
        <v>75</v>
      </c>
      <c r="O105" s="72" t="s">
        <v>172</v>
      </c>
      <c r="P105" s="73" t="s">
        <v>8</v>
      </c>
      <c r="Q105" s="119">
        <f>23195-2700+100-1000-1816.1-6495.6</f>
        <v>11283.300000000001</v>
      </c>
      <c r="R105" s="74"/>
      <c r="S105" s="74">
        <f>25800+100-3003.1</f>
        <v>22896.9</v>
      </c>
      <c r="T105" s="74">
        <v>24110.400000000001</v>
      </c>
      <c r="U105" s="74">
        <f t="shared" ref="U105" si="29">T105*105.1%</f>
        <v>25340.0304</v>
      </c>
      <c r="V105" s="74">
        <f t="shared" ref="V105" si="30">U105*104.9%</f>
        <v>26581.691889600002</v>
      </c>
      <c r="W105" s="59">
        <f t="shared" ref="W105:W148" si="31">Q105+R105+S105+T105+U105+V105</f>
        <v>110212.32228960001</v>
      </c>
      <c r="X105" s="73">
        <v>2019</v>
      </c>
    </row>
    <row r="106" spans="1:25" ht="26.1" hidden="1" customHeight="1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6" t="s">
        <v>21</v>
      </c>
      <c r="P106" s="27" t="s">
        <v>8</v>
      </c>
      <c r="Q106" s="28"/>
      <c r="R106" s="28"/>
      <c r="S106" s="28">
        <f t="shared" ref="S106:S148" si="32">R106*110.96%</f>
        <v>0</v>
      </c>
      <c r="T106" s="29">
        <f t="shared" ref="T106:T148" si="33">S106*105.3%</f>
        <v>0</v>
      </c>
      <c r="U106" s="29">
        <f t="shared" si="2"/>
        <v>0</v>
      </c>
      <c r="V106" s="29">
        <f t="shared" si="3"/>
        <v>0</v>
      </c>
      <c r="W106" s="29">
        <f t="shared" si="31"/>
        <v>0</v>
      </c>
      <c r="X106" s="27">
        <v>2019</v>
      </c>
    </row>
    <row r="107" spans="1:25" ht="13.35" hidden="1" customHeight="1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36" t="s">
        <v>10</v>
      </c>
      <c r="P107" s="27" t="s">
        <v>8</v>
      </c>
      <c r="Q107" s="28"/>
      <c r="R107" s="28"/>
      <c r="S107" s="28">
        <f t="shared" si="32"/>
        <v>0</v>
      </c>
      <c r="T107" s="29">
        <f t="shared" si="33"/>
        <v>0</v>
      </c>
      <c r="U107" s="29">
        <f t="shared" si="2"/>
        <v>0</v>
      </c>
      <c r="V107" s="29">
        <f t="shared" si="3"/>
        <v>0</v>
      </c>
      <c r="W107" s="29">
        <f t="shared" si="31"/>
        <v>0</v>
      </c>
      <c r="X107" s="27">
        <v>2019</v>
      </c>
    </row>
    <row r="108" spans="1:25" ht="13.35" hidden="1" customHeight="1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6" t="s">
        <v>13</v>
      </c>
      <c r="P108" s="27" t="s">
        <v>8</v>
      </c>
      <c r="Q108" s="28"/>
      <c r="R108" s="28"/>
      <c r="S108" s="28">
        <f t="shared" si="32"/>
        <v>0</v>
      </c>
      <c r="T108" s="29">
        <f t="shared" si="33"/>
        <v>0</v>
      </c>
      <c r="U108" s="29">
        <f t="shared" si="2"/>
        <v>0</v>
      </c>
      <c r="V108" s="29">
        <f t="shared" si="3"/>
        <v>0</v>
      </c>
      <c r="W108" s="29">
        <f t="shared" si="31"/>
        <v>0</v>
      </c>
      <c r="X108" s="27">
        <v>2019</v>
      </c>
    </row>
    <row r="109" spans="1:25" ht="13.35" hidden="1" customHeight="1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6" t="s">
        <v>12</v>
      </c>
      <c r="P109" s="27" t="s">
        <v>8</v>
      </c>
      <c r="Q109" s="28"/>
      <c r="R109" s="28"/>
      <c r="S109" s="28">
        <f t="shared" si="32"/>
        <v>0</v>
      </c>
      <c r="T109" s="29">
        <f t="shared" si="33"/>
        <v>0</v>
      </c>
      <c r="U109" s="29">
        <f t="shared" si="2"/>
        <v>0</v>
      </c>
      <c r="V109" s="29">
        <f t="shared" si="3"/>
        <v>0</v>
      </c>
      <c r="W109" s="29">
        <f t="shared" si="31"/>
        <v>0</v>
      </c>
      <c r="X109" s="27">
        <v>2019</v>
      </c>
    </row>
    <row r="110" spans="1:25" ht="13.35" hidden="1" customHeight="1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6" t="s">
        <v>12</v>
      </c>
      <c r="P110" s="27" t="s">
        <v>8</v>
      </c>
      <c r="Q110" s="28"/>
      <c r="R110" s="28"/>
      <c r="S110" s="28">
        <f t="shared" si="32"/>
        <v>0</v>
      </c>
      <c r="T110" s="29">
        <f t="shared" si="33"/>
        <v>0</v>
      </c>
      <c r="U110" s="29">
        <f t="shared" si="2"/>
        <v>0</v>
      </c>
      <c r="V110" s="29">
        <f t="shared" si="3"/>
        <v>0</v>
      </c>
      <c r="W110" s="29">
        <f t="shared" si="31"/>
        <v>0</v>
      </c>
      <c r="X110" s="27">
        <v>2019</v>
      </c>
    </row>
    <row r="111" spans="1:25" ht="13.35" hidden="1" customHeight="1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6" t="s">
        <v>14</v>
      </c>
      <c r="P111" s="27" t="s">
        <v>8</v>
      </c>
      <c r="Q111" s="28"/>
      <c r="R111" s="28"/>
      <c r="S111" s="28">
        <f t="shared" si="32"/>
        <v>0</v>
      </c>
      <c r="T111" s="29">
        <f t="shared" si="33"/>
        <v>0</v>
      </c>
      <c r="U111" s="29">
        <f t="shared" si="2"/>
        <v>0</v>
      </c>
      <c r="V111" s="29">
        <f t="shared" si="3"/>
        <v>0</v>
      </c>
      <c r="W111" s="29">
        <f t="shared" si="31"/>
        <v>0</v>
      </c>
      <c r="X111" s="27">
        <v>2019</v>
      </c>
    </row>
    <row r="112" spans="1:25" ht="13.35" hidden="1" customHeight="1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6" t="s">
        <v>15</v>
      </c>
      <c r="P112" s="27" t="s">
        <v>8</v>
      </c>
      <c r="Q112" s="28"/>
      <c r="R112" s="28"/>
      <c r="S112" s="28">
        <f t="shared" si="32"/>
        <v>0</v>
      </c>
      <c r="T112" s="29">
        <f t="shared" si="33"/>
        <v>0</v>
      </c>
      <c r="U112" s="29">
        <f t="shared" si="2"/>
        <v>0</v>
      </c>
      <c r="V112" s="29">
        <f t="shared" si="3"/>
        <v>0</v>
      </c>
      <c r="W112" s="29">
        <f t="shared" si="31"/>
        <v>0</v>
      </c>
      <c r="X112" s="27">
        <v>2019</v>
      </c>
    </row>
    <row r="113" spans="1:24" ht="13.35" hidden="1" customHeight="1" x14ac:dyDescent="0.2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6" t="s">
        <v>16</v>
      </c>
      <c r="P113" s="27" t="s">
        <v>8</v>
      </c>
      <c r="Q113" s="28"/>
      <c r="R113" s="28"/>
      <c r="S113" s="28">
        <f t="shared" si="32"/>
        <v>0</v>
      </c>
      <c r="T113" s="29">
        <f t="shared" si="33"/>
        <v>0</v>
      </c>
      <c r="U113" s="29">
        <f t="shared" si="2"/>
        <v>0</v>
      </c>
      <c r="V113" s="29">
        <f t="shared" si="3"/>
        <v>0</v>
      </c>
      <c r="W113" s="29">
        <f t="shared" si="31"/>
        <v>0</v>
      </c>
      <c r="X113" s="27">
        <v>2019</v>
      </c>
    </row>
    <row r="114" spans="1:24" ht="13.35" hidden="1" customHeight="1" x14ac:dyDescent="0.2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6" t="s">
        <v>17</v>
      </c>
      <c r="P114" s="27" t="s">
        <v>8</v>
      </c>
      <c r="Q114" s="28"/>
      <c r="R114" s="28"/>
      <c r="S114" s="28">
        <f t="shared" si="32"/>
        <v>0</v>
      </c>
      <c r="T114" s="29">
        <f t="shared" si="33"/>
        <v>0</v>
      </c>
      <c r="U114" s="29">
        <f t="shared" si="2"/>
        <v>0</v>
      </c>
      <c r="V114" s="29">
        <f t="shared" si="3"/>
        <v>0</v>
      </c>
      <c r="W114" s="29">
        <f t="shared" si="31"/>
        <v>0</v>
      </c>
      <c r="X114" s="27">
        <v>2019</v>
      </c>
    </row>
    <row r="115" spans="1:24" ht="13.35" hidden="1" customHeight="1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36" t="s">
        <v>11</v>
      </c>
      <c r="P115" s="27" t="s">
        <v>8</v>
      </c>
      <c r="Q115" s="28"/>
      <c r="R115" s="28"/>
      <c r="S115" s="28">
        <f t="shared" si="32"/>
        <v>0</v>
      </c>
      <c r="T115" s="29">
        <f t="shared" si="33"/>
        <v>0</v>
      </c>
      <c r="U115" s="29">
        <f t="shared" si="2"/>
        <v>0</v>
      </c>
      <c r="V115" s="29">
        <f t="shared" si="3"/>
        <v>0</v>
      </c>
      <c r="W115" s="29">
        <f t="shared" si="31"/>
        <v>0</v>
      </c>
      <c r="X115" s="27">
        <v>2019</v>
      </c>
    </row>
    <row r="116" spans="1:24" ht="13.35" hidden="1" customHeight="1" x14ac:dyDescent="0.2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45" t="s">
        <v>6</v>
      </c>
      <c r="P116" s="27" t="s">
        <v>8</v>
      </c>
      <c r="Q116" s="28"/>
      <c r="R116" s="28"/>
      <c r="S116" s="28">
        <f t="shared" si="32"/>
        <v>0</v>
      </c>
      <c r="T116" s="29">
        <f t="shared" si="33"/>
        <v>0</v>
      </c>
      <c r="U116" s="29">
        <f t="shared" si="2"/>
        <v>0</v>
      </c>
      <c r="V116" s="29">
        <f t="shared" si="3"/>
        <v>0</v>
      </c>
      <c r="W116" s="29">
        <f t="shared" si="31"/>
        <v>0</v>
      </c>
      <c r="X116" s="27">
        <v>2019</v>
      </c>
    </row>
    <row r="117" spans="1:24" ht="13.35" hidden="1" customHeight="1" x14ac:dyDescent="0.2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45" t="s">
        <v>6</v>
      </c>
      <c r="P117" s="27" t="s">
        <v>8</v>
      </c>
      <c r="Q117" s="28"/>
      <c r="R117" s="28"/>
      <c r="S117" s="28">
        <f t="shared" si="32"/>
        <v>0</v>
      </c>
      <c r="T117" s="29">
        <f t="shared" si="33"/>
        <v>0</v>
      </c>
      <c r="U117" s="29">
        <f t="shared" si="2"/>
        <v>0</v>
      </c>
      <c r="V117" s="29">
        <f t="shared" si="3"/>
        <v>0</v>
      </c>
      <c r="W117" s="29">
        <f t="shared" si="31"/>
        <v>0</v>
      </c>
      <c r="X117" s="27">
        <v>2019</v>
      </c>
    </row>
    <row r="118" spans="1:24" ht="13.35" hidden="1" customHeight="1" x14ac:dyDescent="0.2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6" t="s">
        <v>13</v>
      </c>
      <c r="P118" s="27" t="s">
        <v>8</v>
      </c>
      <c r="Q118" s="28"/>
      <c r="R118" s="28"/>
      <c r="S118" s="28">
        <f t="shared" si="32"/>
        <v>0</v>
      </c>
      <c r="T118" s="29">
        <f t="shared" si="33"/>
        <v>0</v>
      </c>
      <c r="U118" s="29">
        <f t="shared" si="2"/>
        <v>0</v>
      </c>
      <c r="V118" s="29">
        <f t="shared" si="3"/>
        <v>0</v>
      </c>
      <c r="W118" s="29">
        <f t="shared" si="31"/>
        <v>0</v>
      </c>
      <c r="X118" s="27">
        <v>2019</v>
      </c>
    </row>
    <row r="119" spans="1:24" ht="13.35" hidden="1" customHeight="1" x14ac:dyDescent="0.2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6" t="s">
        <v>12</v>
      </c>
      <c r="P119" s="27" t="s">
        <v>8</v>
      </c>
      <c r="Q119" s="28"/>
      <c r="R119" s="28"/>
      <c r="S119" s="28">
        <f t="shared" si="32"/>
        <v>0</v>
      </c>
      <c r="T119" s="29">
        <f t="shared" si="33"/>
        <v>0</v>
      </c>
      <c r="U119" s="29">
        <f t="shared" si="2"/>
        <v>0</v>
      </c>
      <c r="V119" s="29">
        <f t="shared" si="3"/>
        <v>0</v>
      </c>
      <c r="W119" s="29">
        <f t="shared" si="31"/>
        <v>0</v>
      </c>
      <c r="X119" s="27">
        <v>2019</v>
      </c>
    </row>
    <row r="120" spans="1:24" ht="13.35" hidden="1" customHeight="1" x14ac:dyDescent="0.2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6" t="s">
        <v>12</v>
      </c>
      <c r="P120" s="27" t="s">
        <v>8</v>
      </c>
      <c r="Q120" s="28"/>
      <c r="R120" s="28"/>
      <c r="S120" s="28">
        <f t="shared" si="32"/>
        <v>0</v>
      </c>
      <c r="T120" s="29">
        <f t="shared" si="33"/>
        <v>0</v>
      </c>
      <c r="U120" s="29">
        <f t="shared" si="2"/>
        <v>0</v>
      </c>
      <c r="V120" s="29">
        <f t="shared" si="3"/>
        <v>0</v>
      </c>
      <c r="W120" s="29">
        <f t="shared" si="31"/>
        <v>0</v>
      </c>
      <c r="X120" s="27">
        <v>2019</v>
      </c>
    </row>
    <row r="121" spans="1:24" ht="13.35" hidden="1" customHeight="1" x14ac:dyDescent="0.2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6" t="s">
        <v>14</v>
      </c>
      <c r="P121" s="27" t="s">
        <v>8</v>
      </c>
      <c r="Q121" s="28"/>
      <c r="R121" s="28"/>
      <c r="S121" s="28">
        <f t="shared" si="32"/>
        <v>0</v>
      </c>
      <c r="T121" s="29">
        <f t="shared" si="33"/>
        <v>0</v>
      </c>
      <c r="U121" s="29">
        <f t="shared" si="2"/>
        <v>0</v>
      </c>
      <c r="V121" s="29">
        <f t="shared" si="3"/>
        <v>0</v>
      </c>
      <c r="W121" s="29">
        <f t="shared" si="31"/>
        <v>0</v>
      </c>
      <c r="X121" s="27">
        <v>2019</v>
      </c>
    </row>
    <row r="122" spans="1:24" ht="13.35" hidden="1" customHeight="1" x14ac:dyDescent="0.2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6" t="s">
        <v>15</v>
      </c>
      <c r="P122" s="27" t="s">
        <v>8</v>
      </c>
      <c r="Q122" s="28"/>
      <c r="R122" s="28"/>
      <c r="S122" s="28">
        <f t="shared" si="32"/>
        <v>0</v>
      </c>
      <c r="T122" s="29">
        <f t="shared" si="33"/>
        <v>0</v>
      </c>
      <c r="U122" s="29">
        <f t="shared" si="2"/>
        <v>0</v>
      </c>
      <c r="V122" s="29">
        <f t="shared" si="3"/>
        <v>0</v>
      </c>
      <c r="W122" s="29">
        <f t="shared" si="31"/>
        <v>0</v>
      </c>
      <c r="X122" s="27">
        <v>2019</v>
      </c>
    </row>
    <row r="123" spans="1:24" ht="13.35" hidden="1" customHeight="1" x14ac:dyDescent="0.2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6" t="s">
        <v>16</v>
      </c>
      <c r="P123" s="27" t="s">
        <v>8</v>
      </c>
      <c r="Q123" s="28"/>
      <c r="R123" s="28"/>
      <c r="S123" s="28">
        <f t="shared" si="32"/>
        <v>0</v>
      </c>
      <c r="T123" s="29">
        <f t="shared" si="33"/>
        <v>0</v>
      </c>
      <c r="U123" s="29">
        <f t="shared" si="2"/>
        <v>0</v>
      </c>
      <c r="V123" s="29">
        <f t="shared" si="3"/>
        <v>0</v>
      </c>
      <c r="W123" s="29">
        <f t="shared" si="31"/>
        <v>0</v>
      </c>
      <c r="X123" s="27">
        <v>2019</v>
      </c>
    </row>
    <row r="124" spans="1:24" ht="13.35" hidden="1" customHeight="1" x14ac:dyDescent="0.2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6" t="s">
        <v>17</v>
      </c>
      <c r="P124" s="27" t="s">
        <v>8</v>
      </c>
      <c r="Q124" s="28"/>
      <c r="R124" s="28"/>
      <c r="S124" s="28">
        <f t="shared" si="32"/>
        <v>0</v>
      </c>
      <c r="T124" s="29">
        <f t="shared" si="33"/>
        <v>0</v>
      </c>
      <c r="U124" s="29">
        <f t="shared" si="2"/>
        <v>0</v>
      </c>
      <c r="V124" s="29">
        <f t="shared" si="3"/>
        <v>0</v>
      </c>
      <c r="W124" s="29">
        <f t="shared" si="31"/>
        <v>0</v>
      </c>
      <c r="X124" s="27">
        <v>2019</v>
      </c>
    </row>
    <row r="125" spans="1:24" ht="13.35" hidden="1" customHeight="1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6"/>
      <c r="P125" s="27" t="s">
        <v>8</v>
      </c>
      <c r="Q125" s="28"/>
      <c r="R125" s="28"/>
      <c r="S125" s="28">
        <f t="shared" si="32"/>
        <v>0</v>
      </c>
      <c r="T125" s="29">
        <f t="shared" si="33"/>
        <v>0</v>
      </c>
      <c r="U125" s="29">
        <f t="shared" si="2"/>
        <v>0</v>
      </c>
      <c r="V125" s="29">
        <f t="shared" si="3"/>
        <v>0</v>
      </c>
      <c r="W125" s="29">
        <f t="shared" si="31"/>
        <v>0</v>
      </c>
      <c r="X125" s="27">
        <v>2019</v>
      </c>
    </row>
    <row r="126" spans="1:24" ht="13.35" hidden="1" customHeight="1" x14ac:dyDescent="0.2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6" t="s">
        <v>7</v>
      </c>
      <c r="P126" s="27" t="s">
        <v>8</v>
      </c>
      <c r="Q126" s="28"/>
      <c r="R126" s="28"/>
      <c r="S126" s="28">
        <f t="shared" si="32"/>
        <v>0</v>
      </c>
      <c r="T126" s="29">
        <f t="shared" si="33"/>
        <v>0</v>
      </c>
      <c r="U126" s="29">
        <f t="shared" si="2"/>
        <v>0</v>
      </c>
      <c r="V126" s="29">
        <f t="shared" si="3"/>
        <v>0</v>
      </c>
      <c r="W126" s="29">
        <f t="shared" si="31"/>
        <v>0</v>
      </c>
      <c r="X126" s="27">
        <v>2019</v>
      </c>
    </row>
    <row r="127" spans="1:24" ht="26.1" hidden="1" customHeight="1" x14ac:dyDescent="0.2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6" t="s">
        <v>22</v>
      </c>
      <c r="P127" s="27" t="s">
        <v>8</v>
      </c>
      <c r="Q127" s="28"/>
      <c r="R127" s="28"/>
      <c r="S127" s="28">
        <f t="shared" si="32"/>
        <v>0</v>
      </c>
      <c r="T127" s="29">
        <f t="shared" si="33"/>
        <v>0</v>
      </c>
      <c r="U127" s="29">
        <f t="shared" si="2"/>
        <v>0</v>
      </c>
      <c r="V127" s="29">
        <f t="shared" si="3"/>
        <v>0</v>
      </c>
      <c r="W127" s="29">
        <f t="shared" si="31"/>
        <v>0</v>
      </c>
      <c r="X127" s="27">
        <v>2019</v>
      </c>
    </row>
    <row r="128" spans="1:24" ht="13.35" hidden="1" customHeight="1" x14ac:dyDescent="0.2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6" t="s">
        <v>13</v>
      </c>
      <c r="P128" s="27" t="s">
        <v>8</v>
      </c>
      <c r="Q128" s="28"/>
      <c r="R128" s="28"/>
      <c r="S128" s="28">
        <f t="shared" si="32"/>
        <v>0</v>
      </c>
      <c r="T128" s="29">
        <f t="shared" si="33"/>
        <v>0</v>
      </c>
      <c r="U128" s="29">
        <f t="shared" si="2"/>
        <v>0</v>
      </c>
      <c r="V128" s="29">
        <f t="shared" si="3"/>
        <v>0</v>
      </c>
      <c r="W128" s="29">
        <f t="shared" si="31"/>
        <v>0</v>
      </c>
      <c r="X128" s="27">
        <v>2019</v>
      </c>
    </row>
    <row r="129" spans="1:24" ht="13.35" hidden="1" customHeight="1" x14ac:dyDescent="0.2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6" t="s">
        <v>14</v>
      </c>
      <c r="P129" s="27" t="s">
        <v>8</v>
      </c>
      <c r="Q129" s="28"/>
      <c r="R129" s="28"/>
      <c r="S129" s="28">
        <f t="shared" si="32"/>
        <v>0</v>
      </c>
      <c r="T129" s="29">
        <f t="shared" si="33"/>
        <v>0</v>
      </c>
      <c r="U129" s="29">
        <f t="shared" si="2"/>
        <v>0</v>
      </c>
      <c r="V129" s="29">
        <f t="shared" si="3"/>
        <v>0</v>
      </c>
      <c r="W129" s="29">
        <f t="shared" si="31"/>
        <v>0</v>
      </c>
      <c r="X129" s="27">
        <v>2019</v>
      </c>
    </row>
    <row r="130" spans="1:24" ht="13.35" hidden="1" customHeight="1" x14ac:dyDescent="0.2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6" t="s">
        <v>15</v>
      </c>
      <c r="P130" s="27" t="s">
        <v>8</v>
      </c>
      <c r="Q130" s="28"/>
      <c r="R130" s="28"/>
      <c r="S130" s="28">
        <f t="shared" si="32"/>
        <v>0</v>
      </c>
      <c r="T130" s="29">
        <f t="shared" si="33"/>
        <v>0</v>
      </c>
      <c r="U130" s="29">
        <f t="shared" si="2"/>
        <v>0</v>
      </c>
      <c r="V130" s="29">
        <f t="shared" si="3"/>
        <v>0</v>
      </c>
      <c r="W130" s="29">
        <f t="shared" si="31"/>
        <v>0</v>
      </c>
      <c r="X130" s="27">
        <v>2019</v>
      </c>
    </row>
    <row r="131" spans="1:24" ht="13.35" hidden="1" customHeight="1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6" t="s">
        <v>16</v>
      </c>
      <c r="P131" s="27" t="s">
        <v>8</v>
      </c>
      <c r="Q131" s="28"/>
      <c r="R131" s="28"/>
      <c r="S131" s="28">
        <f t="shared" si="32"/>
        <v>0</v>
      </c>
      <c r="T131" s="29">
        <f t="shared" si="33"/>
        <v>0</v>
      </c>
      <c r="U131" s="29">
        <f t="shared" si="2"/>
        <v>0</v>
      </c>
      <c r="V131" s="29">
        <f t="shared" si="3"/>
        <v>0</v>
      </c>
      <c r="W131" s="29">
        <f t="shared" si="31"/>
        <v>0</v>
      </c>
      <c r="X131" s="27">
        <v>2019</v>
      </c>
    </row>
    <row r="132" spans="1:24" ht="13.35" hidden="1" customHeight="1" x14ac:dyDescent="0.2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6" t="s">
        <v>17</v>
      </c>
      <c r="P132" s="27" t="s">
        <v>8</v>
      </c>
      <c r="Q132" s="28"/>
      <c r="R132" s="28"/>
      <c r="S132" s="28">
        <f t="shared" si="32"/>
        <v>0</v>
      </c>
      <c r="T132" s="29">
        <f t="shared" si="33"/>
        <v>0</v>
      </c>
      <c r="U132" s="29">
        <f t="shared" si="2"/>
        <v>0</v>
      </c>
      <c r="V132" s="29">
        <f t="shared" si="3"/>
        <v>0</v>
      </c>
      <c r="W132" s="29">
        <f t="shared" si="31"/>
        <v>0</v>
      </c>
      <c r="X132" s="27">
        <v>2019</v>
      </c>
    </row>
    <row r="133" spans="1:24" ht="26.1" hidden="1" customHeight="1" x14ac:dyDescent="0.2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6" t="s">
        <v>23</v>
      </c>
      <c r="P133" s="27" t="s">
        <v>8</v>
      </c>
      <c r="Q133" s="28"/>
      <c r="R133" s="28"/>
      <c r="S133" s="28">
        <f t="shared" si="32"/>
        <v>0</v>
      </c>
      <c r="T133" s="29">
        <f t="shared" si="33"/>
        <v>0</v>
      </c>
      <c r="U133" s="29">
        <f t="shared" si="2"/>
        <v>0</v>
      </c>
      <c r="V133" s="29">
        <f t="shared" si="3"/>
        <v>0</v>
      </c>
      <c r="W133" s="29">
        <f t="shared" si="31"/>
        <v>0</v>
      </c>
      <c r="X133" s="27">
        <v>2019</v>
      </c>
    </row>
    <row r="134" spans="1:24" ht="13.35" hidden="1" customHeight="1" x14ac:dyDescent="0.2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6" t="s">
        <v>13</v>
      </c>
      <c r="P134" s="27" t="s">
        <v>8</v>
      </c>
      <c r="Q134" s="28"/>
      <c r="R134" s="28"/>
      <c r="S134" s="28">
        <f t="shared" si="32"/>
        <v>0</v>
      </c>
      <c r="T134" s="29">
        <f t="shared" si="33"/>
        <v>0</v>
      </c>
      <c r="U134" s="29">
        <f t="shared" si="2"/>
        <v>0</v>
      </c>
      <c r="V134" s="29">
        <f t="shared" si="3"/>
        <v>0</v>
      </c>
      <c r="W134" s="29">
        <f t="shared" si="31"/>
        <v>0</v>
      </c>
      <c r="X134" s="27">
        <v>2019</v>
      </c>
    </row>
    <row r="135" spans="1:24" ht="26.1" hidden="1" customHeight="1" x14ac:dyDescent="0.2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6" t="s">
        <v>24</v>
      </c>
      <c r="P135" s="27" t="s">
        <v>8</v>
      </c>
      <c r="Q135" s="28"/>
      <c r="R135" s="28"/>
      <c r="S135" s="28">
        <f t="shared" si="32"/>
        <v>0</v>
      </c>
      <c r="T135" s="29">
        <f t="shared" si="33"/>
        <v>0</v>
      </c>
      <c r="U135" s="29">
        <f t="shared" si="2"/>
        <v>0</v>
      </c>
      <c r="V135" s="29">
        <f t="shared" si="3"/>
        <v>0</v>
      </c>
      <c r="W135" s="29">
        <f t="shared" si="31"/>
        <v>0</v>
      </c>
      <c r="X135" s="27">
        <v>2019</v>
      </c>
    </row>
    <row r="136" spans="1:24" ht="13.35" hidden="1" customHeight="1" x14ac:dyDescent="0.2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6" t="s">
        <v>13</v>
      </c>
      <c r="P136" s="27" t="s">
        <v>8</v>
      </c>
      <c r="Q136" s="28"/>
      <c r="R136" s="28"/>
      <c r="S136" s="28">
        <f t="shared" si="32"/>
        <v>0</v>
      </c>
      <c r="T136" s="29">
        <f t="shared" si="33"/>
        <v>0</v>
      </c>
      <c r="U136" s="29">
        <f t="shared" ref="U136:U148" si="34">T136*105.1%</f>
        <v>0</v>
      </c>
      <c r="V136" s="29">
        <f t="shared" ref="V136:V148" si="35">U136*104.9%</f>
        <v>0</v>
      </c>
      <c r="W136" s="29">
        <f t="shared" si="31"/>
        <v>0</v>
      </c>
      <c r="X136" s="27">
        <v>2019</v>
      </c>
    </row>
    <row r="137" spans="1:24" ht="13.35" hidden="1" customHeight="1" x14ac:dyDescent="0.2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6" t="s">
        <v>14</v>
      </c>
      <c r="P137" s="27" t="s">
        <v>8</v>
      </c>
      <c r="Q137" s="28"/>
      <c r="R137" s="28"/>
      <c r="S137" s="28">
        <f t="shared" si="32"/>
        <v>0</v>
      </c>
      <c r="T137" s="29">
        <f t="shared" si="33"/>
        <v>0</v>
      </c>
      <c r="U137" s="29">
        <f t="shared" si="34"/>
        <v>0</v>
      </c>
      <c r="V137" s="29">
        <f t="shared" si="35"/>
        <v>0</v>
      </c>
      <c r="W137" s="29">
        <f t="shared" si="31"/>
        <v>0</v>
      </c>
      <c r="X137" s="27">
        <v>2019</v>
      </c>
    </row>
    <row r="138" spans="1:24" ht="13.35" hidden="1" customHeight="1" x14ac:dyDescent="0.2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6" t="s">
        <v>15</v>
      </c>
      <c r="P138" s="27" t="s">
        <v>8</v>
      </c>
      <c r="Q138" s="28"/>
      <c r="R138" s="28"/>
      <c r="S138" s="28">
        <f t="shared" si="32"/>
        <v>0</v>
      </c>
      <c r="T138" s="29">
        <f t="shared" si="33"/>
        <v>0</v>
      </c>
      <c r="U138" s="29">
        <f t="shared" si="34"/>
        <v>0</v>
      </c>
      <c r="V138" s="29">
        <f t="shared" si="35"/>
        <v>0</v>
      </c>
      <c r="W138" s="29">
        <f t="shared" si="31"/>
        <v>0</v>
      </c>
      <c r="X138" s="27">
        <v>2019</v>
      </c>
    </row>
    <row r="139" spans="1:24" ht="13.35" hidden="1" customHeight="1" x14ac:dyDescent="0.2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6" t="s">
        <v>16</v>
      </c>
      <c r="P139" s="27" t="s">
        <v>8</v>
      </c>
      <c r="Q139" s="28"/>
      <c r="R139" s="28"/>
      <c r="S139" s="28">
        <f t="shared" si="32"/>
        <v>0</v>
      </c>
      <c r="T139" s="29">
        <f t="shared" si="33"/>
        <v>0</v>
      </c>
      <c r="U139" s="29">
        <f t="shared" si="34"/>
        <v>0</v>
      </c>
      <c r="V139" s="29">
        <f t="shared" si="35"/>
        <v>0</v>
      </c>
      <c r="W139" s="29">
        <f t="shared" si="31"/>
        <v>0</v>
      </c>
      <c r="X139" s="27">
        <v>2019</v>
      </c>
    </row>
    <row r="140" spans="1:24" ht="13.35" hidden="1" customHeight="1" x14ac:dyDescent="0.2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6" t="s">
        <v>17</v>
      </c>
      <c r="P140" s="27" t="s">
        <v>8</v>
      </c>
      <c r="Q140" s="28"/>
      <c r="R140" s="28"/>
      <c r="S140" s="28">
        <f t="shared" si="32"/>
        <v>0</v>
      </c>
      <c r="T140" s="29">
        <f t="shared" si="33"/>
        <v>0</v>
      </c>
      <c r="U140" s="29">
        <f t="shared" si="34"/>
        <v>0</v>
      </c>
      <c r="V140" s="29">
        <f t="shared" si="35"/>
        <v>0</v>
      </c>
      <c r="W140" s="29">
        <f t="shared" si="31"/>
        <v>0</v>
      </c>
      <c r="X140" s="27">
        <v>2019</v>
      </c>
    </row>
    <row r="141" spans="1:24" ht="26.1" hidden="1" customHeight="1" x14ac:dyDescent="0.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 t="s">
        <v>25</v>
      </c>
      <c r="P141" s="27" t="s">
        <v>8</v>
      </c>
      <c r="Q141" s="28"/>
      <c r="R141" s="28"/>
      <c r="S141" s="28">
        <f t="shared" si="32"/>
        <v>0</v>
      </c>
      <c r="T141" s="29">
        <f t="shared" si="33"/>
        <v>0</v>
      </c>
      <c r="U141" s="29">
        <f t="shared" si="34"/>
        <v>0</v>
      </c>
      <c r="V141" s="29">
        <f t="shared" si="35"/>
        <v>0</v>
      </c>
      <c r="W141" s="29">
        <f t="shared" si="31"/>
        <v>0</v>
      </c>
      <c r="X141" s="27">
        <v>2019</v>
      </c>
    </row>
    <row r="142" spans="1:24" ht="13.35" hidden="1" customHeight="1" x14ac:dyDescent="0.2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6" t="s">
        <v>13</v>
      </c>
      <c r="P142" s="27" t="s">
        <v>8</v>
      </c>
      <c r="Q142" s="28"/>
      <c r="R142" s="28"/>
      <c r="S142" s="28">
        <f t="shared" si="32"/>
        <v>0</v>
      </c>
      <c r="T142" s="29">
        <f t="shared" si="33"/>
        <v>0</v>
      </c>
      <c r="U142" s="29">
        <f t="shared" si="34"/>
        <v>0</v>
      </c>
      <c r="V142" s="29">
        <f t="shared" si="35"/>
        <v>0</v>
      </c>
      <c r="W142" s="29">
        <f t="shared" si="31"/>
        <v>0</v>
      </c>
      <c r="X142" s="27">
        <v>2019</v>
      </c>
    </row>
    <row r="143" spans="1:24" ht="26.1" hidden="1" customHeight="1" x14ac:dyDescent="0.2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6" t="s">
        <v>26</v>
      </c>
      <c r="P143" s="27" t="s">
        <v>8</v>
      </c>
      <c r="Q143" s="28"/>
      <c r="R143" s="28"/>
      <c r="S143" s="28">
        <f t="shared" si="32"/>
        <v>0</v>
      </c>
      <c r="T143" s="29">
        <f t="shared" si="33"/>
        <v>0</v>
      </c>
      <c r="U143" s="29">
        <f t="shared" si="34"/>
        <v>0</v>
      </c>
      <c r="V143" s="29">
        <f t="shared" si="35"/>
        <v>0</v>
      </c>
      <c r="W143" s="29">
        <f t="shared" si="31"/>
        <v>0</v>
      </c>
      <c r="X143" s="27">
        <v>2019</v>
      </c>
    </row>
    <row r="144" spans="1:24" ht="13.35" hidden="1" customHeight="1" x14ac:dyDescent="0.2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6" t="s">
        <v>13</v>
      </c>
      <c r="P144" s="27" t="s">
        <v>8</v>
      </c>
      <c r="Q144" s="28"/>
      <c r="R144" s="28"/>
      <c r="S144" s="28">
        <f t="shared" si="32"/>
        <v>0</v>
      </c>
      <c r="T144" s="29">
        <f t="shared" si="33"/>
        <v>0</v>
      </c>
      <c r="U144" s="29">
        <f t="shared" si="34"/>
        <v>0</v>
      </c>
      <c r="V144" s="29">
        <f t="shared" si="35"/>
        <v>0</v>
      </c>
      <c r="W144" s="29">
        <f t="shared" si="31"/>
        <v>0</v>
      </c>
      <c r="X144" s="27">
        <v>2019</v>
      </c>
    </row>
    <row r="145" spans="1:25" ht="13.35" hidden="1" customHeight="1" x14ac:dyDescent="0.2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6" t="s">
        <v>14</v>
      </c>
      <c r="P145" s="27" t="s">
        <v>8</v>
      </c>
      <c r="Q145" s="28"/>
      <c r="R145" s="28"/>
      <c r="S145" s="28">
        <f t="shared" si="32"/>
        <v>0</v>
      </c>
      <c r="T145" s="29">
        <f t="shared" si="33"/>
        <v>0</v>
      </c>
      <c r="U145" s="29">
        <f t="shared" si="34"/>
        <v>0</v>
      </c>
      <c r="V145" s="29">
        <f t="shared" si="35"/>
        <v>0</v>
      </c>
      <c r="W145" s="29">
        <f t="shared" si="31"/>
        <v>0</v>
      </c>
      <c r="X145" s="27">
        <v>2019</v>
      </c>
    </row>
    <row r="146" spans="1:25" ht="13.35" hidden="1" customHeight="1" x14ac:dyDescent="0.25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6" t="s">
        <v>15</v>
      </c>
      <c r="P146" s="27" t="s">
        <v>8</v>
      </c>
      <c r="Q146" s="28"/>
      <c r="R146" s="28"/>
      <c r="S146" s="28">
        <f t="shared" si="32"/>
        <v>0</v>
      </c>
      <c r="T146" s="29">
        <f t="shared" si="33"/>
        <v>0</v>
      </c>
      <c r="U146" s="29">
        <f t="shared" si="34"/>
        <v>0</v>
      </c>
      <c r="V146" s="29">
        <f t="shared" si="35"/>
        <v>0</v>
      </c>
      <c r="W146" s="29">
        <f t="shared" si="31"/>
        <v>0</v>
      </c>
      <c r="X146" s="27">
        <v>2019</v>
      </c>
    </row>
    <row r="147" spans="1:25" ht="13.35" hidden="1" customHeight="1" x14ac:dyDescent="0.25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6" t="s">
        <v>16</v>
      </c>
      <c r="P147" s="27" t="s">
        <v>8</v>
      </c>
      <c r="Q147" s="28"/>
      <c r="R147" s="28"/>
      <c r="S147" s="28">
        <f t="shared" si="32"/>
        <v>0</v>
      </c>
      <c r="T147" s="29">
        <f t="shared" si="33"/>
        <v>0</v>
      </c>
      <c r="U147" s="29">
        <f t="shared" si="34"/>
        <v>0</v>
      </c>
      <c r="V147" s="29">
        <f t="shared" si="35"/>
        <v>0</v>
      </c>
      <c r="W147" s="29">
        <f t="shared" si="31"/>
        <v>0</v>
      </c>
      <c r="X147" s="27">
        <v>2019</v>
      </c>
    </row>
    <row r="148" spans="1:25" ht="13.35" hidden="1" customHeight="1" x14ac:dyDescent="0.25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6" t="s">
        <v>17</v>
      </c>
      <c r="P148" s="27" t="s">
        <v>8</v>
      </c>
      <c r="Q148" s="28"/>
      <c r="R148" s="28"/>
      <c r="S148" s="28">
        <f t="shared" si="32"/>
        <v>0</v>
      </c>
      <c r="T148" s="29">
        <f t="shared" si="33"/>
        <v>0</v>
      </c>
      <c r="U148" s="29">
        <f t="shared" si="34"/>
        <v>0</v>
      </c>
      <c r="V148" s="29">
        <f t="shared" si="35"/>
        <v>0</v>
      </c>
      <c r="W148" s="29">
        <f t="shared" si="31"/>
        <v>0</v>
      </c>
      <c r="X148" s="27">
        <v>2019</v>
      </c>
    </row>
    <row r="149" spans="1:25" ht="40.5" customHeight="1" x14ac:dyDescent="0.25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6" t="s">
        <v>174</v>
      </c>
      <c r="P149" s="27" t="s">
        <v>29</v>
      </c>
      <c r="Q149" s="28">
        <v>1046.4000000000001</v>
      </c>
      <c r="R149" s="28"/>
      <c r="S149" s="28">
        <v>1046.4000000000001</v>
      </c>
      <c r="T149" s="28">
        <v>1046.4000000000001</v>
      </c>
      <c r="U149" s="28">
        <v>1046.4000000000001</v>
      </c>
      <c r="V149" s="28">
        <v>1046.4000000000001</v>
      </c>
      <c r="W149" s="29">
        <v>1046.4000000000001</v>
      </c>
      <c r="X149" s="27">
        <v>2019</v>
      </c>
    </row>
    <row r="150" spans="1:25" ht="40.5" customHeight="1" x14ac:dyDescent="0.25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6" t="s">
        <v>93</v>
      </c>
      <c r="P150" s="27" t="s">
        <v>27</v>
      </c>
      <c r="Q150" s="44">
        <v>290</v>
      </c>
      <c r="R150" s="44"/>
      <c r="S150" s="44">
        <v>300</v>
      </c>
      <c r="T150" s="28">
        <v>300</v>
      </c>
      <c r="U150" s="28">
        <v>300</v>
      </c>
      <c r="V150" s="28">
        <v>300</v>
      </c>
      <c r="W150" s="29">
        <f>Q150+R150+S150+T150+U150+V150</f>
        <v>1490</v>
      </c>
      <c r="X150" s="27">
        <v>2019</v>
      </c>
    </row>
    <row r="151" spans="1:25" ht="40.5" customHeight="1" x14ac:dyDescent="0.25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6" t="s">
        <v>94</v>
      </c>
      <c r="P151" s="27" t="s">
        <v>27</v>
      </c>
      <c r="Q151" s="44">
        <v>10</v>
      </c>
      <c r="R151" s="44"/>
      <c r="S151" s="44">
        <v>10</v>
      </c>
      <c r="T151" s="28">
        <v>10</v>
      </c>
      <c r="U151" s="28">
        <v>10</v>
      </c>
      <c r="V151" s="28">
        <v>10</v>
      </c>
      <c r="W151" s="29">
        <f>Q151+R151+S151+T151+U151+V151</f>
        <v>50</v>
      </c>
      <c r="X151" s="27">
        <v>2019</v>
      </c>
    </row>
    <row r="152" spans="1:25" s="33" customFormat="1" ht="40.5" customHeight="1" x14ac:dyDescent="0.25">
      <c r="A152" s="71" t="s">
        <v>75</v>
      </c>
      <c r="B152" s="71" t="s">
        <v>75</v>
      </c>
      <c r="C152" s="71" t="s">
        <v>161</v>
      </c>
      <c r="D152" s="71" t="s">
        <v>75</v>
      </c>
      <c r="E152" s="71" t="s">
        <v>161</v>
      </c>
      <c r="F152" s="71" t="s">
        <v>75</v>
      </c>
      <c r="G152" s="71" t="s">
        <v>160</v>
      </c>
      <c r="H152" s="71" t="s">
        <v>75</v>
      </c>
      <c r="I152" s="71" t="s">
        <v>159</v>
      </c>
      <c r="J152" s="71" t="s">
        <v>76</v>
      </c>
      <c r="K152" s="71" t="s">
        <v>75</v>
      </c>
      <c r="L152" s="71" t="s">
        <v>162</v>
      </c>
      <c r="M152" s="71" t="s">
        <v>75</v>
      </c>
      <c r="N152" s="71" t="s">
        <v>75</v>
      </c>
      <c r="O152" s="72" t="s">
        <v>172</v>
      </c>
      <c r="P152" s="73" t="s">
        <v>8</v>
      </c>
      <c r="Q152" s="119">
        <f>15235-813+500-251.1-0.3-5157</f>
        <v>9513.6</v>
      </c>
      <c r="R152" s="74"/>
      <c r="S152" s="74">
        <f>16235+500-866.9</f>
        <v>15868.1</v>
      </c>
      <c r="T152" s="74">
        <v>16709.099999999999</v>
      </c>
      <c r="U152" s="74">
        <v>17561.3</v>
      </c>
      <c r="V152" s="74">
        <v>18421.8</v>
      </c>
      <c r="W152" s="59">
        <f>Q152+R152+S152+T152+U152+V152</f>
        <v>78073.900000000009</v>
      </c>
      <c r="X152" s="73">
        <v>2019</v>
      </c>
      <c r="Y152" s="131"/>
    </row>
    <row r="153" spans="1:25" ht="40.5" customHeight="1" x14ac:dyDescent="0.25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6" t="s">
        <v>175</v>
      </c>
      <c r="P153" s="27" t="s">
        <v>29</v>
      </c>
      <c r="Q153" s="28">
        <v>588.76</v>
      </c>
      <c r="R153" s="28"/>
      <c r="S153" s="28">
        <v>588.76</v>
      </c>
      <c r="T153" s="28">
        <v>588.76</v>
      </c>
      <c r="U153" s="28">
        <v>588.76</v>
      </c>
      <c r="V153" s="28">
        <v>588.76</v>
      </c>
      <c r="W153" s="29">
        <v>588.76</v>
      </c>
      <c r="X153" s="27">
        <v>2019</v>
      </c>
    </row>
    <row r="154" spans="1:25" ht="40.5" customHeight="1" x14ac:dyDescent="0.2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6" t="s">
        <v>95</v>
      </c>
      <c r="P154" s="27" t="s">
        <v>27</v>
      </c>
      <c r="Q154" s="44">
        <v>210</v>
      </c>
      <c r="R154" s="44"/>
      <c r="S154" s="44">
        <v>240</v>
      </c>
      <c r="T154" s="28">
        <v>260</v>
      </c>
      <c r="U154" s="28">
        <v>280</v>
      </c>
      <c r="V154" s="28">
        <v>300</v>
      </c>
      <c r="W154" s="29">
        <f>Q154+R154+S154+T154+U154+V154</f>
        <v>1290</v>
      </c>
      <c r="X154" s="27">
        <v>2019</v>
      </c>
    </row>
    <row r="155" spans="1:25" ht="40.5" customHeight="1" x14ac:dyDescent="0.2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6" t="s">
        <v>96</v>
      </c>
      <c r="P155" s="27" t="s">
        <v>27</v>
      </c>
      <c r="Q155" s="44">
        <v>2</v>
      </c>
      <c r="R155" s="44"/>
      <c r="S155" s="44">
        <v>2</v>
      </c>
      <c r="T155" s="28">
        <v>2</v>
      </c>
      <c r="U155" s="28">
        <v>2</v>
      </c>
      <c r="V155" s="28">
        <v>2</v>
      </c>
      <c r="W155" s="29">
        <f>Q155+R155+S155+T155+U155+V155</f>
        <v>10</v>
      </c>
      <c r="X155" s="27">
        <v>2019</v>
      </c>
    </row>
    <row r="156" spans="1:25" s="33" customFormat="1" ht="40.5" customHeight="1" x14ac:dyDescent="0.25">
      <c r="A156" s="71" t="s">
        <v>75</v>
      </c>
      <c r="B156" s="71" t="s">
        <v>75</v>
      </c>
      <c r="C156" s="71" t="s">
        <v>158</v>
      </c>
      <c r="D156" s="71" t="s">
        <v>75</v>
      </c>
      <c r="E156" s="71" t="s">
        <v>161</v>
      </c>
      <c r="F156" s="71" t="s">
        <v>75</v>
      </c>
      <c r="G156" s="71" t="s">
        <v>160</v>
      </c>
      <c r="H156" s="71" t="s">
        <v>75</v>
      </c>
      <c r="I156" s="71" t="s">
        <v>159</v>
      </c>
      <c r="J156" s="71" t="s">
        <v>76</v>
      </c>
      <c r="K156" s="71" t="s">
        <v>75</v>
      </c>
      <c r="L156" s="71" t="s">
        <v>162</v>
      </c>
      <c r="M156" s="71" t="s">
        <v>75</v>
      </c>
      <c r="N156" s="71" t="s">
        <v>75</v>
      </c>
      <c r="O156" s="72" t="s">
        <v>172</v>
      </c>
      <c r="P156" s="73" t="s">
        <v>8</v>
      </c>
      <c r="Q156" s="119">
        <f>16993-1085-3760.3-2184.5</f>
        <v>9963.2000000000007</v>
      </c>
      <c r="R156" s="74"/>
      <c r="S156" s="74">
        <f>19031.9-1214.2</f>
        <v>17817.7</v>
      </c>
      <c r="T156" s="74">
        <v>18762</v>
      </c>
      <c r="U156" s="74">
        <v>19718.900000000001</v>
      </c>
      <c r="V156" s="74">
        <v>20685.099999999999</v>
      </c>
      <c r="W156" s="59">
        <f>Q156+R156+S156+T156+U156+V156</f>
        <v>86946.9</v>
      </c>
      <c r="X156" s="73">
        <v>2019</v>
      </c>
      <c r="Y156" s="131"/>
    </row>
    <row r="157" spans="1:25" ht="40.5" customHeight="1" x14ac:dyDescent="0.2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6" t="s">
        <v>176</v>
      </c>
      <c r="P157" s="27" t="s">
        <v>82</v>
      </c>
      <c r="Q157" s="28">
        <v>747.7</v>
      </c>
      <c r="R157" s="28"/>
      <c r="S157" s="28">
        <v>747.7</v>
      </c>
      <c r="T157" s="28">
        <v>747.7</v>
      </c>
      <c r="U157" s="28">
        <v>747.7</v>
      </c>
      <c r="V157" s="28">
        <v>747.7</v>
      </c>
      <c r="W157" s="29">
        <v>747.7</v>
      </c>
      <c r="X157" s="27">
        <v>2019</v>
      </c>
    </row>
    <row r="158" spans="1:25" ht="40.5" customHeight="1" x14ac:dyDescent="0.25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6" t="s">
        <v>97</v>
      </c>
      <c r="P158" s="27" t="s">
        <v>27</v>
      </c>
      <c r="Q158" s="44">
        <v>188</v>
      </c>
      <c r="R158" s="44"/>
      <c r="S158" s="44">
        <v>160</v>
      </c>
      <c r="T158" s="28">
        <v>165</v>
      </c>
      <c r="U158" s="28">
        <v>173</v>
      </c>
      <c r="V158" s="28">
        <v>181</v>
      </c>
      <c r="W158" s="29">
        <f>Q158+R158+S158+T158+U158+V158</f>
        <v>867</v>
      </c>
      <c r="X158" s="27">
        <v>2019</v>
      </c>
    </row>
    <row r="159" spans="1:25" ht="40.5" customHeight="1" x14ac:dyDescent="0.25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6" t="s">
        <v>98</v>
      </c>
      <c r="P159" s="27" t="s">
        <v>27</v>
      </c>
      <c r="Q159" s="44">
        <v>1</v>
      </c>
      <c r="R159" s="44"/>
      <c r="S159" s="44">
        <v>2</v>
      </c>
      <c r="T159" s="28">
        <v>2</v>
      </c>
      <c r="U159" s="28">
        <v>2</v>
      </c>
      <c r="V159" s="28">
        <v>2</v>
      </c>
      <c r="W159" s="29">
        <f>Q159+R159+S159+T159+U159+V159</f>
        <v>9</v>
      </c>
      <c r="X159" s="27">
        <v>2019</v>
      </c>
    </row>
    <row r="160" spans="1:25" s="33" customFormat="1" ht="40.5" customHeight="1" x14ac:dyDescent="0.25">
      <c r="A160" s="71" t="s">
        <v>75</v>
      </c>
      <c r="B160" s="71" t="s">
        <v>75</v>
      </c>
      <c r="C160" s="71" t="s">
        <v>163</v>
      </c>
      <c r="D160" s="71" t="s">
        <v>75</v>
      </c>
      <c r="E160" s="71" t="s">
        <v>161</v>
      </c>
      <c r="F160" s="71" t="s">
        <v>75</v>
      </c>
      <c r="G160" s="71" t="s">
        <v>160</v>
      </c>
      <c r="H160" s="71" t="s">
        <v>75</v>
      </c>
      <c r="I160" s="71" t="s">
        <v>159</v>
      </c>
      <c r="J160" s="71" t="s">
        <v>76</v>
      </c>
      <c r="K160" s="71" t="s">
        <v>75</v>
      </c>
      <c r="L160" s="71" t="s">
        <v>162</v>
      </c>
      <c r="M160" s="71" t="s">
        <v>75</v>
      </c>
      <c r="N160" s="71" t="s">
        <v>75</v>
      </c>
      <c r="O160" s="72" t="s">
        <v>172</v>
      </c>
      <c r="P160" s="73" t="s">
        <v>8</v>
      </c>
      <c r="Q160" s="119">
        <f>20900-535-900-8897.2</f>
        <v>10567.8</v>
      </c>
      <c r="R160" s="74"/>
      <c r="S160" s="74">
        <f>23422.5-599.6</f>
        <v>22822.9</v>
      </c>
      <c r="T160" s="74">
        <v>24032.5</v>
      </c>
      <c r="U160" s="74">
        <f t="shared" ref="U160" si="36">T160*105.1%</f>
        <v>25258.157499999998</v>
      </c>
      <c r="V160" s="74">
        <f t="shared" ref="V160" si="37">U160*104.9%</f>
        <v>26495.807217500002</v>
      </c>
      <c r="W160" s="59">
        <f>Q160+R160+S160+T160+U160+V160</f>
        <v>109177.1647175</v>
      </c>
      <c r="X160" s="73">
        <v>2019</v>
      </c>
    </row>
    <row r="161" spans="1:26" ht="40.5" customHeight="1" x14ac:dyDescent="0.25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6" t="s">
        <v>177</v>
      </c>
      <c r="P161" s="27" t="s">
        <v>84</v>
      </c>
      <c r="Q161" s="28">
        <v>273.10000000000002</v>
      </c>
      <c r="R161" s="28"/>
      <c r="S161" s="28">
        <v>273.10000000000002</v>
      </c>
      <c r="T161" s="28">
        <v>273.10000000000002</v>
      </c>
      <c r="U161" s="28">
        <v>273.10000000000002</v>
      </c>
      <c r="V161" s="28">
        <v>273.10000000000002</v>
      </c>
      <c r="W161" s="29">
        <v>273.10000000000002</v>
      </c>
      <c r="X161" s="27">
        <v>2019</v>
      </c>
    </row>
    <row r="162" spans="1:26" ht="40.5" customHeight="1" x14ac:dyDescent="0.25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6" t="s">
        <v>99</v>
      </c>
      <c r="P162" s="27" t="s">
        <v>27</v>
      </c>
      <c r="Q162" s="44">
        <v>202</v>
      </c>
      <c r="R162" s="44"/>
      <c r="S162" s="44">
        <v>202</v>
      </c>
      <c r="T162" s="28">
        <v>212</v>
      </c>
      <c r="U162" s="28">
        <v>214</v>
      </c>
      <c r="V162" s="28">
        <v>215</v>
      </c>
      <c r="W162" s="29">
        <f>Q162+R162+S162+T162+U162+V162</f>
        <v>1045</v>
      </c>
      <c r="X162" s="27">
        <v>2019</v>
      </c>
    </row>
    <row r="163" spans="1:26" ht="40.5" customHeight="1" x14ac:dyDescent="0.25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6" t="s">
        <v>100</v>
      </c>
      <c r="P163" s="27" t="s">
        <v>27</v>
      </c>
      <c r="Q163" s="44">
        <f>1+11</f>
        <v>12</v>
      </c>
      <c r="R163" s="44"/>
      <c r="S163" s="44">
        <v>1</v>
      </c>
      <c r="T163" s="28">
        <v>1</v>
      </c>
      <c r="U163" s="28">
        <v>1</v>
      </c>
      <c r="V163" s="28">
        <v>1</v>
      </c>
      <c r="W163" s="29">
        <f>Q163+R163+S163+T163+U163+V163</f>
        <v>16</v>
      </c>
      <c r="X163" s="27">
        <v>2019</v>
      </c>
      <c r="Z163" s="119">
        <f>328464.9-60000-848.4-3750-10000-3722</f>
        <v>250144.5</v>
      </c>
    </row>
    <row r="164" spans="1:26" s="33" customFormat="1" ht="40.5" customHeight="1" x14ac:dyDescent="0.25">
      <c r="A164" s="71" t="s">
        <v>75</v>
      </c>
      <c r="B164" s="71" t="s">
        <v>76</v>
      </c>
      <c r="C164" s="71" t="s">
        <v>77</v>
      </c>
      <c r="D164" s="71" t="s">
        <v>75</v>
      </c>
      <c r="E164" s="71" t="s">
        <v>161</v>
      </c>
      <c r="F164" s="71" t="s">
        <v>75</v>
      </c>
      <c r="G164" s="71" t="s">
        <v>160</v>
      </c>
      <c r="H164" s="71" t="s">
        <v>75</v>
      </c>
      <c r="I164" s="71" t="s">
        <v>159</v>
      </c>
      <c r="J164" s="71" t="s">
        <v>76</v>
      </c>
      <c r="K164" s="71" t="s">
        <v>75</v>
      </c>
      <c r="L164" s="71" t="s">
        <v>162</v>
      </c>
      <c r="M164" s="71" t="s">
        <v>75</v>
      </c>
      <c r="N164" s="71" t="s">
        <v>75</v>
      </c>
      <c r="O164" s="72" t="s">
        <v>172</v>
      </c>
      <c r="P164" s="73" t="s">
        <v>8</v>
      </c>
      <c r="Q164" s="119">
        <f>328464.9-60000-848.4-3750-10000-3722-756.2+965.7+27323.7-753.2+133</f>
        <v>277057.5</v>
      </c>
      <c r="R164" s="119">
        <f>308035.4+72141.4</f>
        <v>380176.80000000005</v>
      </c>
      <c r="S164" s="74">
        <v>289411.3</v>
      </c>
      <c r="T164" s="74">
        <v>304750.09999999998</v>
      </c>
      <c r="U164" s="74">
        <f t="shared" ref="U164" si="38">T164*105.1%</f>
        <v>320292.35509999993</v>
      </c>
      <c r="V164" s="74">
        <v>335986.7</v>
      </c>
      <c r="W164" s="59">
        <f>Q164+R164+S164+T164+U164+V164</f>
        <v>1907674.7551</v>
      </c>
      <c r="X164" s="73">
        <v>2019</v>
      </c>
      <c r="Z164" s="14"/>
    </row>
    <row r="165" spans="1:26" ht="38.25" x14ac:dyDescent="0.25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6" t="s">
        <v>178</v>
      </c>
      <c r="P165" s="27" t="s">
        <v>82</v>
      </c>
      <c r="Q165" s="28">
        <f>(1983973.9+515057.55+983588.28)/1000</f>
        <v>3482.6197299999994</v>
      </c>
      <c r="R165" s="120">
        <v>3894.1</v>
      </c>
      <c r="S165" s="28">
        <f t="shared" ref="S165:W165" si="39">(1983973.9+515057.55+983588.28)/1000</f>
        <v>3482.6197299999994</v>
      </c>
      <c r="T165" s="28">
        <f t="shared" si="39"/>
        <v>3482.6197299999994</v>
      </c>
      <c r="U165" s="28">
        <f t="shared" si="39"/>
        <v>3482.6197299999994</v>
      </c>
      <c r="V165" s="28">
        <f t="shared" si="39"/>
        <v>3482.6197299999994</v>
      </c>
      <c r="W165" s="29">
        <f t="shared" si="39"/>
        <v>3482.6197299999994</v>
      </c>
      <c r="X165" s="27">
        <v>2019</v>
      </c>
      <c r="Z165" s="33"/>
    </row>
    <row r="166" spans="1:26" ht="40.5" customHeight="1" x14ac:dyDescent="0.25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6" t="s">
        <v>101</v>
      </c>
      <c r="P166" s="27" t="s">
        <v>27</v>
      </c>
      <c r="Q166" s="44">
        <v>46</v>
      </c>
      <c r="R166" s="121">
        <v>81</v>
      </c>
      <c r="S166" s="44">
        <v>46</v>
      </c>
      <c r="T166" s="28">
        <v>46</v>
      </c>
      <c r="U166" s="28">
        <v>46</v>
      </c>
      <c r="V166" s="28">
        <v>46</v>
      </c>
      <c r="W166" s="29">
        <f t="shared" ref="W166:W175" si="40">Q166+R166+S166+T166+U166+V166</f>
        <v>311</v>
      </c>
      <c r="X166" s="27">
        <v>2019</v>
      </c>
    </row>
    <row r="167" spans="1:26" ht="40.5" customHeight="1" x14ac:dyDescent="0.25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6" t="s">
        <v>102</v>
      </c>
      <c r="P167" s="27" t="s">
        <v>27</v>
      </c>
      <c r="Q167" s="44">
        <v>6</v>
      </c>
      <c r="R167" s="121">
        <v>6</v>
      </c>
      <c r="S167" s="44">
        <v>6</v>
      </c>
      <c r="T167" s="28">
        <v>6</v>
      </c>
      <c r="U167" s="28">
        <v>6</v>
      </c>
      <c r="V167" s="28">
        <v>6</v>
      </c>
      <c r="W167" s="29">
        <f t="shared" si="40"/>
        <v>36</v>
      </c>
      <c r="X167" s="27">
        <v>2019</v>
      </c>
    </row>
    <row r="168" spans="1:26" ht="40.5" customHeight="1" x14ac:dyDescent="0.25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6" t="s">
        <v>103</v>
      </c>
      <c r="P168" s="27" t="s">
        <v>27</v>
      </c>
      <c r="Q168" s="44">
        <v>1890</v>
      </c>
      <c r="R168" s="121">
        <v>3254</v>
      </c>
      <c r="S168" s="44">
        <v>750</v>
      </c>
      <c r="T168" s="28">
        <v>750</v>
      </c>
      <c r="U168" s="28">
        <v>750</v>
      </c>
      <c r="V168" s="28">
        <v>750</v>
      </c>
      <c r="W168" s="29">
        <f t="shared" si="40"/>
        <v>8144</v>
      </c>
      <c r="X168" s="27">
        <v>2019</v>
      </c>
    </row>
    <row r="169" spans="1:26" ht="40.5" customHeight="1" x14ac:dyDescent="0.25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6" t="s">
        <v>104</v>
      </c>
      <c r="P169" s="27" t="s">
        <v>83</v>
      </c>
      <c r="Q169" s="28">
        <v>105</v>
      </c>
      <c r="R169" s="28"/>
      <c r="S169" s="28">
        <v>105</v>
      </c>
      <c r="T169" s="28">
        <v>105</v>
      </c>
      <c r="U169" s="28">
        <v>105</v>
      </c>
      <c r="V169" s="28">
        <v>105</v>
      </c>
      <c r="W169" s="29">
        <f t="shared" si="40"/>
        <v>525</v>
      </c>
      <c r="X169" s="27">
        <v>2019</v>
      </c>
    </row>
    <row r="170" spans="1:26" ht="40.5" customHeight="1" x14ac:dyDescent="0.25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6" t="s">
        <v>105</v>
      </c>
      <c r="P170" s="27" t="s">
        <v>83</v>
      </c>
      <c r="Q170" s="28">
        <v>336</v>
      </c>
      <c r="R170" s="28"/>
      <c r="S170" s="28">
        <v>336</v>
      </c>
      <c r="T170" s="28">
        <v>336</v>
      </c>
      <c r="U170" s="28">
        <v>336</v>
      </c>
      <c r="V170" s="28">
        <v>336</v>
      </c>
      <c r="W170" s="29">
        <f t="shared" si="40"/>
        <v>1680</v>
      </c>
      <c r="X170" s="27">
        <v>2019</v>
      </c>
    </row>
    <row r="171" spans="1:26" ht="40.5" customHeight="1" x14ac:dyDescent="0.25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6" t="s">
        <v>110</v>
      </c>
      <c r="P171" s="27" t="s">
        <v>73</v>
      </c>
      <c r="Q171" s="28">
        <v>62000</v>
      </c>
      <c r="R171" s="120">
        <v>56004</v>
      </c>
      <c r="S171" s="28">
        <v>25000</v>
      </c>
      <c r="T171" s="28">
        <v>25000</v>
      </c>
      <c r="U171" s="28">
        <v>25000</v>
      </c>
      <c r="V171" s="28">
        <v>25000</v>
      </c>
      <c r="W171" s="29">
        <f t="shared" si="40"/>
        <v>218004</v>
      </c>
      <c r="X171" s="27">
        <v>2019</v>
      </c>
    </row>
    <row r="172" spans="1:26" s="112" customFormat="1" ht="40.5" customHeight="1" x14ac:dyDescent="0.25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6" t="s">
        <v>243</v>
      </c>
      <c r="P172" s="27" t="s">
        <v>27</v>
      </c>
      <c r="Q172" s="44">
        <v>7</v>
      </c>
      <c r="R172" s="44"/>
      <c r="S172" s="44"/>
      <c r="T172" s="28"/>
      <c r="U172" s="28"/>
      <c r="V172" s="28"/>
      <c r="W172" s="29">
        <f t="shared" si="40"/>
        <v>7</v>
      </c>
      <c r="X172" s="27">
        <v>2014</v>
      </c>
      <c r="Z172" s="14"/>
    </row>
    <row r="173" spans="1:26" ht="27" customHeight="1" x14ac:dyDescent="0.25">
      <c r="A173" s="71" t="s">
        <v>75</v>
      </c>
      <c r="B173" s="71" t="s">
        <v>76</v>
      </c>
      <c r="C173" s="71" t="s">
        <v>77</v>
      </c>
      <c r="D173" s="71" t="s">
        <v>75</v>
      </c>
      <c r="E173" s="71" t="s">
        <v>161</v>
      </c>
      <c r="F173" s="71" t="s">
        <v>75</v>
      </c>
      <c r="G173" s="71" t="s">
        <v>160</v>
      </c>
      <c r="H173" s="71" t="s">
        <v>75</v>
      </c>
      <c r="I173" s="71" t="s">
        <v>159</v>
      </c>
      <c r="J173" s="71" t="s">
        <v>76</v>
      </c>
      <c r="K173" s="71" t="s">
        <v>75</v>
      </c>
      <c r="L173" s="71" t="s">
        <v>162</v>
      </c>
      <c r="M173" s="71" t="s">
        <v>75</v>
      </c>
      <c r="N173" s="71" t="s">
        <v>75</v>
      </c>
      <c r="O173" s="72" t="s">
        <v>106</v>
      </c>
      <c r="P173" s="73" t="s">
        <v>8</v>
      </c>
      <c r="Q173" s="74">
        <f>7500.1+213.4+5600-26.5</f>
        <v>13287</v>
      </c>
      <c r="R173" s="74">
        <v>8028</v>
      </c>
      <c r="S173" s="74">
        <v>8877.7000000000007</v>
      </c>
      <c r="T173" s="74">
        <v>9348.2000000000007</v>
      </c>
      <c r="U173" s="74">
        <f t="shared" ref="U173" si="41">T173*105.1%</f>
        <v>9824.9582000000009</v>
      </c>
      <c r="V173" s="74">
        <f t="shared" ref="V173" si="42">U173*104.9%</f>
        <v>10306.381151800002</v>
      </c>
      <c r="W173" s="59">
        <f t="shared" si="40"/>
        <v>59672.239351800003</v>
      </c>
      <c r="X173" s="73">
        <v>2019</v>
      </c>
      <c r="Y173" s="11"/>
      <c r="Z173" s="112"/>
    </row>
    <row r="174" spans="1:26" ht="27" customHeight="1" x14ac:dyDescent="0.25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6" t="s">
        <v>107</v>
      </c>
      <c r="P174" s="27" t="s">
        <v>27</v>
      </c>
      <c r="Q174" s="46">
        <v>5</v>
      </c>
      <c r="R174" s="46">
        <v>5</v>
      </c>
      <c r="S174" s="46">
        <v>5</v>
      </c>
      <c r="T174" s="28">
        <v>5</v>
      </c>
      <c r="U174" s="28">
        <v>5</v>
      </c>
      <c r="V174" s="28">
        <v>5</v>
      </c>
      <c r="W174" s="29">
        <f t="shared" si="40"/>
        <v>30</v>
      </c>
      <c r="X174" s="27">
        <v>2019</v>
      </c>
    </row>
    <row r="175" spans="1:26" ht="27" customHeight="1" x14ac:dyDescent="0.25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6" t="s">
        <v>111</v>
      </c>
      <c r="P175" s="27" t="s">
        <v>27</v>
      </c>
      <c r="Q175" s="46">
        <v>2</v>
      </c>
      <c r="R175" s="46">
        <v>2</v>
      </c>
      <c r="S175" s="46">
        <v>2</v>
      </c>
      <c r="T175" s="28">
        <v>2</v>
      </c>
      <c r="U175" s="28">
        <v>2</v>
      </c>
      <c r="V175" s="28">
        <v>2</v>
      </c>
      <c r="W175" s="29">
        <f t="shared" si="40"/>
        <v>12</v>
      </c>
      <c r="X175" s="27">
        <v>2019</v>
      </c>
    </row>
    <row r="176" spans="1:26" ht="40.5" customHeight="1" x14ac:dyDescent="0.25">
      <c r="A176" s="71"/>
      <c r="B176" s="71"/>
      <c r="C176" s="71"/>
      <c r="D176" s="71" t="s">
        <v>75</v>
      </c>
      <c r="E176" s="71" t="s">
        <v>161</v>
      </c>
      <c r="F176" s="71" t="s">
        <v>75</v>
      </c>
      <c r="G176" s="71" t="s">
        <v>160</v>
      </c>
      <c r="H176" s="71" t="s">
        <v>75</v>
      </c>
      <c r="I176" s="71" t="s">
        <v>159</v>
      </c>
      <c r="J176" s="71" t="s">
        <v>76</v>
      </c>
      <c r="K176" s="71" t="s">
        <v>75</v>
      </c>
      <c r="L176" s="71" t="s">
        <v>162</v>
      </c>
      <c r="M176" s="71" t="s">
        <v>75</v>
      </c>
      <c r="N176" s="71" t="s">
        <v>75</v>
      </c>
      <c r="O176" s="58" t="s">
        <v>109</v>
      </c>
      <c r="P176" s="73" t="s">
        <v>8</v>
      </c>
      <c r="Q176" s="74">
        <f>Q178+Q181+Q184+Q187+Q191</f>
        <v>30054.3</v>
      </c>
      <c r="R176" s="74">
        <f t="shared" ref="R176:W176" si="43">R178+R181+R184+R187+R191</f>
        <v>28289.899999999998</v>
      </c>
      <c r="S176" s="74">
        <f t="shared" si="43"/>
        <v>26623.5</v>
      </c>
      <c r="T176" s="74">
        <f t="shared" si="43"/>
        <v>28034.6</v>
      </c>
      <c r="U176" s="74">
        <f t="shared" si="43"/>
        <v>29464.364600000001</v>
      </c>
      <c r="V176" s="74">
        <f t="shared" si="43"/>
        <v>30908.118465400006</v>
      </c>
      <c r="W176" s="59">
        <f t="shared" si="43"/>
        <v>173374.7830654</v>
      </c>
      <c r="X176" s="73">
        <v>2019</v>
      </c>
      <c r="Y176" s="11"/>
    </row>
    <row r="177" spans="1:26" s="34" customFormat="1" ht="25.5" x14ac:dyDescent="0.25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6" t="s">
        <v>179</v>
      </c>
      <c r="P177" s="27" t="s">
        <v>83</v>
      </c>
      <c r="Q177" s="28">
        <f>Q180+Q182+Q186+Q189+Q195</f>
        <v>13848</v>
      </c>
      <c r="R177" s="28">
        <f t="shared" ref="R177:W177" si="44">R180+R182+R186+R189+R195</f>
        <v>11575</v>
      </c>
      <c r="S177" s="28">
        <f t="shared" si="44"/>
        <v>12155</v>
      </c>
      <c r="T177" s="28">
        <f t="shared" si="44"/>
        <v>12235</v>
      </c>
      <c r="U177" s="28">
        <f t="shared" si="44"/>
        <v>12295</v>
      </c>
      <c r="V177" s="28">
        <f t="shared" si="44"/>
        <v>12375</v>
      </c>
      <c r="W177" s="29">
        <f t="shared" si="44"/>
        <v>74483</v>
      </c>
      <c r="X177" s="27">
        <v>2019</v>
      </c>
      <c r="Z177" s="14"/>
    </row>
    <row r="178" spans="1:26" s="33" customFormat="1" ht="40.5" customHeight="1" x14ac:dyDescent="0.25">
      <c r="A178" s="71" t="s">
        <v>75</v>
      </c>
      <c r="B178" s="71" t="s">
        <v>75</v>
      </c>
      <c r="C178" s="71" t="s">
        <v>162</v>
      </c>
      <c r="D178" s="71" t="s">
        <v>75</v>
      </c>
      <c r="E178" s="71" t="s">
        <v>161</v>
      </c>
      <c r="F178" s="71" t="s">
        <v>75</v>
      </c>
      <c r="G178" s="71" t="s">
        <v>160</v>
      </c>
      <c r="H178" s="71" t="s">
        <v>75</v>
      </c>
      <c r="I178" s="71" t="s">
        <v>159</v>
      </c>
      <c r="J178" s="71" t="s">
        <v>76</v>
      </c>
      <c r="K178" s="71" t="s">
        <v>75</v>
      </c>
      <c r="L178" s="71" t="s">
        <v>162</v>
      </c>
      <c r="M178" s="71" t="s">
        <v>75</v>
      </c>
      <c r="N178" s="71" t="s">
        <v>75</v>
      </c>
      <c r="O178" s="72" t="s">
        <v>108</v>
      </c>
      <c r="P178" s="73" t="s">
        <v>8</v>
      </c>
      <c r="Q178" s="74">
        <f>2700-883.9</f>
        <v>1816.1</v>
      </c>
      <c r="R178" s="74">
        <v>2700</v>
      </c>
      <c r="S178" s="74">
        <v>3003.1</v>
      </c>
      <c r="T178" s="74">
        <v>3162.3</v>
      </c>
      <c r="U178" s="74">
        <f t="shared" ref="U178" si="45">T178*105.1%</f>
        <v>3323.5772999999999</v>
      </c>
      <c r="V178" s="74">
        <f t="shared" ref="V178" si="46">U178*104.9%</f>
        <v>3486.4325877000006</v>
      </c>
      <c r="W178" s="59">
        <f t="shared" ref="W178:W191" si="47">Q178+R178+S178+T178+U178+V178</f>
        <v>17491.509887700002</v>
      </c>
      <c r="X178" s="73">
        <v>2019</v>
      </c>
      <c r="Y178" s="11"/>
      <c r="Z178" s="34"/>
    </row>
    <row r="179" spans="1:26" ht="38.25" x14ac:dyDescent="0.25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6" t="s">
        <v>112</v>
      </c>
      <c r="P179" s="27" t="s">
        <v>27</v>
      </c>
      <c r="Q179" s="44">
        <v>16</v>
      </c>
      <c r="R179" s="44">
        <v>10</v>
      </c>
      <c r="S179" s="44">
        <v>10</v>
      </c>
      <c r="T179" s="28">
        <v>10</v>
      </c>
      <c r="U179" s="28">
        <v>10</v>
      </c>
      <c r="V179" s="28">
        <v>10</v>
      </c>
      <c r="W179" s="29">
        <f t="shared" si="47"/>
        <v>66</v>
      </c>
      <c r="X179" s="27">
        <v>2019</v>
      </c>
      <c r="Z179" s="33"/>
    </row>
    <row r="180" spans="1:26" ht="27" customHeight="1" x14ac:dyDescent="0.25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6" t="s">
        <v>113</v>
      </c>
      <c r="P180" s="27" t="s">
        <v>83</v>
      </c>
      <c r="Q180" s="28">
        <v>2277</v>
      </c>
      <c r="R180" s="28">
        <v>3800</v>
      </c>
      <c r="S180" s="28">
        <v>4200</v>
      </c>
      <c r="T180" s="28">
        <v>4200</v>
      </c>
      <c r="U180" s="28">
        <v>4200</v>
      </c>
      <c r="V180" s="28">
        <v>4200</v>
      </c>
      <c r="W180" s="29">
        <f t="shared" si="47"/>
        <v>22877</v>
      </c>
      <c r="X180" s="27">
        <v>2019</v>
      </c>
    </row>
    <row r="181" spans="1:26" s="33" customFormat="1" ht="40.5" customHeight="1" x14ac:dyDescent="0.25">
      <c r="A181" s="71" t="s">
        <v>75</v>
      </c>
      <c r="B181" s="71" t="s">
        <v>75</v>
      </c>
      <c r="C181" s="71" t="s">
        <v>161</v>
      </c>
      <c r="D181" s="71" t="s">
        <v>75</v>
      </c>
      <c r="E181" s="71" t="s">
        <v>161</v>
      </c>
      <c r="F181" s="71" t="s">
        <v>75</v>
      </c>
      <c r="G181" s="71" t="s">
        <v>160</v>
      </c>
      <c r="H181" s="71" t="s">
        <v>75</v>
      </c>
      <c r="I181" s="71" t="s">
        <v>159</v>
      </c>
      <c r="J181" s="71" t="s">
        <v>76</v>
      </c>
      <c r="K181" s="71" t="s">
        <v>75</v>
      </c>
      <c r="L181" s="71" t="s">
        <v>162</v>
      </c>
      <c r="M181" s="71" t="s">
        <v>75</v>
      </c>
      <c r="N181" s="71" t="s">
        <v>75</v>
      </c>
      <c r="O181" s="72" t="s">
        <v>108</v>
      </c>
      <c r="P181" s="73" t="s">
        <v>8</v>
      </c>
      <c r="Q181" s="74">
        <v>650</v>
      </c>
      <c r="R181" s="74">
        <v>813</v>
      </c>
      <c r="S181" s="74">
        <v>866.9</v>
      </c>
      <c r="T181" s="74">
        <v>912.8</v>
      </c>
      <c r="U181" s="74">
        <f t="shared" ref="U181" si="48">T181*105.1%</f>
        <v>959.35279999999989</v>
      </c>
      <c r="V181" s="74">
        <f t="shared" ref="V181" si="49">U181*104.9%</f>
        <v>1006.3610872</v>
      </c>
      <c r="W181" s="59">
        <f t="shared" si="47"/>
        <v>5208.4138871999994</v>
      </c>
      <c r="X181" s="73">
        <v>2019</v>
      </c>
      <c r="Y181" s="11"/>
      <c r="Z181" s="14"/>
    </row>
    <row r="182" spans="1:26" ht="38.25" x14ac:dyDescent="0.25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6" t="s">
        <v>114</v>
      </c>
      <c r="P182" s="27" t="s">
        <v>83</v>
      </c>
      <c r="Q182" s="28">
        <v>3000</v>
      </c>
      <c r="R182" s="28">
        <v>3000</v>
      </c>
      <c r="S182" s="28">
        <v>3180</v>
      </c>
      <c r="T182" s="28">
        <v>3260</v>
      </c>
      <c r="U182" s="28">
        <v>3320</v>
      </c>
      <c r="V182" s="28">
        <v>3400</v>
      </c>
      <c r="W182" s="29">
        <f t="shared" si="47"/>
        <v>19160</v>
      </c>
      <c r="X182" s="27">
        <v>2019</v>
      </c>
      <c r="Z182" s="33"/>
    </row>
    <row r="183" spans="1:26" ht="38.25" x14ac:dyDescent="0.25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6" t="s">
        <v>115</v>
      </c>
      <c r="P183" s="27" t="s">
        <v>31</v>
      </c>
      <c r="Q183" s="28">
        <v>800</v>
      </c>
      <c r="R183" s="28">
        <v>800</v>
      </c>
      <c r="S183" s="28">
        <v>840</v>
      </c>
      <c r="T183" s="28">
        <v>870</v>
      </c>
      <c r="U183" s="28">
        <v>890</v>
      </c>
      <c r="V183" s="28">
        <v>910</v>
      </c>
      <c r="W183" s="29">
        <f t="shared" si="47"/>
        <v>5110</v>
      </c>
      <c r="X183" s="27">
        <v>2019</v>
      </c>
    </row>
    <row r="184" spans="1:26" s="33" customFormat="1" ht="40.5" customHeight="1" x14ac:dyDescent="0.25">
      <c r="A184" s="71" t="s">
        <v>75</v>
      </c>
      <c r="B184" s="71" t="s">
        <v>75</v>
      </c>
      <c r="C184" s="71" t="s">
        <v>158</v>
      </c>
      <c r="D184" s="71" t="s">
        <v>75</v>
      </c>
      <c r="E184" s="71" t="s">
        <v>161</v>
      </c>
      <c r="F184" s="71" t="s">
        <v>75</v>
      </c>
      <c r="G184" s="71" t="s">
        <v>160</v>
      </c>
      <c r="H184" s="71" t="s">
        <v>75</v>
      </c>
      <c r="I184" s="71" t="s">
        <v>159</v>
      </c>
      <c r="J184" s="71" t="s">
        <v>76</v>
      </c>
      <c r="K184" s="71" t="s">
        <v>75</v>
      </c>
      <c r="L184" s="71" t="s">
        <v>162</v>
      </c>
      <c r="M184" s="71" t="s">
        <v>75</v>
      </c>
      <c r="N184" s="71" t="s">
        <v>75</v>
      </c>
      <c r="O184" s="72" t="s">
        <v>108</v>
      </c>
      <c r="P184" s="73" t="s">
        <v>8</v>
      </c>
      <c r="Q184" s="74">
        <v>1080.5999999999999</v>
      </c>
      <c r="R184" s="74">
        <v>1094.2</v>
      </c>
      <c r="S184" s="74">
        <v>1214.2</v>
      </c>
      <c r="T184" s="74">
        <v>1278.5999999999999</v>
      </c>
      <c r="U184" s="74">
        <f t="shared" ref="U184" si="50">T184*105.1%</f>
        <v>1343.8085999999998</v>
      </c>
      <c r="V184" s="74">
        <f t="shared" ref="V184" si="51">U184*104.9%</f>
        <v>1409.6552214000001</v>
      </c>
      <c r="W184" s="59">
        <f t="shared" si="47"/>
        <v>7421.063821400001</v>
      </c>
      <c r="X184" s="73">
        <v>2019</v>
      </c>
      <c r="Y184" s="11"/>
      <c r="Z184" s="14"/>
    </row>
    <row r="185" spans="1:26" ht="27" customHeight="1" x14ac:dyDescent="0.25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6" t="s">
        <v>116</v>
      </c>
      <c r="P185" s="27" t="s">
        <v>27</v>
      </c>
      <c r="Q185" s="44">
        <v>28</v>
      </c>
      <c r="R185" s="44">
        <v>29</v>
      </c>
      <c r="S185" s="44">
        <v>31</v>
      </c>
      <c r="T185" s="28">
        <v>33</v>
      </c>
      <c r="U185" s="28">
        <v>35</v>
      </c>
      <c r="V185" s="28">
        <v>37</v>
      </c>
      <c r="W185" s="29">
        <f t="shared" si="47"/>
        <v>193</v>
      </c>
      <c r="X185" s="27">
        <v>2019</v>
      </c>
      <c r="Z185" s="33"/>
    </row>
    <row r="186" spans="1:26" ht="27" customHeight="1" x14ac:dyDescent="0.25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6" t="s">
        <v>183</v>
      </c>
      <c r="P186" s="27" t="s">
        <v>83</v>
      </c>
      <c r="Q186" s="28">
        <v>3031</v>
      </c>
      <c r="R186" s="28">
        <v>3035</v>
      </c>
      <c r="S186" s="28">
        <v>3035</v>
      </c>
      <c r="T186" s="28">
        <v>3035</v>
      </c>
      <c r="U186" s="28">
        <v>3035</v>
      </c>
      <c r="V186" s="28">
        <v>3035</v>
      </c>
      <c r="W186" s="29">
        <f t="shared" si="47"/>
        <v>18206</v>
      </c>
      <c r="X186" s="27">
        <v>2019</v>
      </c>
    </row>
    <row r="187" spans="1:26" s="33" customFormat="1" ht="40.5" customHeight="1" x14ac:dyDescent="0.25">
      <c r="A187" s="71" t="s">
        <v>75</v>
      </c>
      <c r="B187" s="71" t="s">
        <v>75</v>
      </c>
      <c r="C187" s="71" t="s">
        <v>163</v>
      </c>
      <c r="D187" s="71" t="s">
        <v>75</v>
      </c>
      <c r="E187" s="71" t="s">
        <v>161</v>
      </c>
      <c r="F187" s="71" t="s">
        <v>75</v>
      </c>
      <c r="G187" s="71" t="s">
        <v>160</v>
      </c>
      <c r="H187" s="71" t="s">
        <v>75</v>
      </c>
      <c r="I187" s="71" t="s">
        <v>159</v>
      </c>
      <c r="J187" s="71" t="s">
        <v>76</v>
      </c>
      <c r="K187" s="71" t="s">
        <v>75</v>
      </c>
      <c r="L187" s="71" t="s">
        <v>162</v>
      </c>
      <c r="M187" s="71" t="s">
        <v>75</v>
      </c>
      <c r="N187" s="71" t="s">
        <v>75</v>
      </c>
      <c r="O187" s="72" t="s">
        <v>108</v>
      </c>
      <c r="P187" s="73" t="s">
        <v>8</v>
      </c>
      <c r="Q187" s="74">
        <v>405.9</v>
      </c>
      <c r="R187" s="74">
        <v>540.4</v>
      </c>
      <c r="S187" s="74">
        <v>599.6</v>
      </c>
      <c r="T187" s="74">
        <v>631.4</v>
      </c>
      <c r="U187" s="74">
        <f t="shared" ref="U187" si="52">T187*105.1%</f>
        <v>663.6013999999999</v>
      </c>
      <c r="V187" s="74">
        <f t="shared" ref="V187" si="53">U187*104.9%</f>
        <v>696.11786859999995</v>
      </c>
      <c r="W187" s="59">
        <f t="shared" si="47"/>
        <v>3537.0192686</v>
      </c>
      <c r="X187" s="73">
        <v>2019</v>
      </c>
      <c r="Y187" s="11"/>
      <c r="Z187" s="14"/>
    </row>
    <row r="188" spans="1:26" ht="27" customHeight="1" x14ac:dyDescent="0.25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6" t="s">
        <v>117</v>
      </c>
      <c r="P188" s="27" t="s">
        <v>27</v>
      </c>
      <c r="Q188" s="44">
        <v>15</v>
      </c>
      <c r="R188" s="44">
        <v>15</v>
      </c>
      <c r="S188" s="44">
        <v>15</v>
      </c>
      <c r="T188" s="28">
        <v>15</v>
      </c>
      <c r="U188" s="28">
        <v>15</v>
      </c>
      <c r="V188" s="28">
        <v>15</v>
      </c>
      <c r="W188" s="29">
        <f t="shared" si="47"/>
        <v>90</v>
      </c>
      <c r="X188" s="27">
        <v>2019</v>
      </c>
      <c r="Z188" s="33"/>
    </row>
    <row r="189" spans="1:26" ht="40.5" customHeight="1" x14ac:dyDescent="0.25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6" t="s">
        <v>118</v>
      </c>
      <c r="P189" s="27" t="s">
        <v>83</v>
      </c>
      <c r="Q189" s="28">
        <v>540</v>
      </c>
      <c r="R189" s="28">
        <v>540</v>
      </c>
      <c r="S189" s="28">
        <v>540</v>
      </c>
      <c r="T189" s="28">
        <v>540</v>
      </c>
      <c r="U189" s="28">
        <v>540</v>
      </c>
      <c r="V189" s="28">
        <v>540</v>
      </c>
      <c r="W189" s="29">
        <f t="shared" si="47"/>
        <v>3240</v>
      </c>
      <c r="X189" s="27">
        <v>2019</v>
      </c>
    </row>
    <row r="190" spans="1:26" ht="53.25" customHeight="1" x14ac:dyDescent="0.25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6" t="s">
        <v>119</v>
      </c>
      <c r="P190" s="27" t="s">
        <v>27</v>
      </c>
      <c r="Q190" s="44">
        <v>0</v>
      </c>
      <c r="R190" s="44">
        <v>64</v>
      </c>
      <c r="S190" s="44">
        <v>64</v>
      </c>
      <c r="T190" s="28">
        <v>64</v>
      </c>
      <c r="U190" s="28">
        <v>64</v>
      </c>
      <c r="V190" s="28">
        <v>64</v>
      </c>
      <c r="W190" s="29">
        <f t="shared" si="47"/>
        <v>320</v>
      </c>
      <c r="X190" s="27">
        <v>2019</v>
      </c>
    </row>
    <row r="191" spans="1:26" s="33" customFormat="1" ht="40.5" customHeight="1" x14ac:dyDescent="0.25">
      <c r="A191" s="71" t="s">
        <v>75</v>
      </c>
      <c r="B191" s="71" t="s">
        <v>76</v>
      </c>
      <c r="C191" s="71" t="s">
        <v>77</v>
      </c>
      <c r="D191" s="71" t="s">
        <v>75</v>
      </c>
      <c r="E191" s="71" t="s">
        <v>161</v>
      </c>
      <c r="F191" s="71" t="s">
        <v>75</v>
      </c>
      <c r="G191" s="71" t="s">
        <v>160</v>
      </c>
      <c r="H191" s="71" t="s">
        <v>75</v>
      </c>
      <c r="I191" s="71" t="s">
        <v>159</v>
      </c>
      <c r="J191" s="71" t="s">
        <v>76</v>
      </c>
      <c r="K191" s="71" t="s">
        <v>75</v>
      </c>
      <c r="L191" s="71" t="s">
        <v>162</v>
      </c>
      <c r="M191" s="71" t="s">
        <v>75</v>
      </c>
      <c r="N191" s="71" t="s">
        <v>75</v>
      </c>
      <c r="O191" s="72" t="s">
        <v>108</v>
      </c>
      <c r="P191" s="73" t="s">
        <v>8</v>
      </c>
      <c r="Q191" s="119">
        <f>25604+848.4-217.7-133</f>
        <v>26101.7</v>
      </c>
      <c r="R191" s="74">
        <v>23142.3</v>
      </c>
      <c r="S191" s="74">
        <v>20939.7</v>
      </c>
      <c r="T191" s="74">
        <v>22049.5</v>
      </c>
      <c r="U191" s="74">
        <f t="shared" ref="U191" si="54">T191*105.1%</f>
        <v>23174.0245</v>
      </c>
      <c r="V191" s="74">
        <f t="shared" ref="V191" si="55">U191*104.9%</f>
        <v>24309.551700500004</v>
      </c>
      <c r="W191" s="59">
        <f t="shared" si="47"/>
        <v>139716.7762005</v>
      </c>
      <c r="X191" s="73">
        <v>2019</v>
      </c>
      <c r="Y191" s="11"/>
      <c r="Z191" s="14"/>
    </row>
    <row r="192" spans="1:26" ht="40.5" customHeight="1" x14ac:dyDescent="0.25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6" t="s">
        <v>120</v>
      </c>
      <c r="P192" s="27" t="s">
        <v>31</v>
      </c>
      <c r="Q192" s="28">
        <v>14626</v>
      </c>
      <c r="R192" s="28">
        <v>14626</v>
      </c>
      <c r="S192" s="28">
        <v>14626</v>
      </c>
      <c r="T192" s="28">
        <v>14626</v>
      </c>
      <c r="U192" s="28">
        <v>14626</v>
      </c>
      <c r="V192" s="28">
        <v>14626</v>
      </c>
      <c r="W192" s="29">
        <v>14626</v>
      </c>
      <c r="X192" s="27">
        <v>2019</v>
      </c>
      <c r="Z192" s="33"/>
    </row>
    <row r="193" spans="1:26" ht="27" customHeight="1" x14ac:dyDescent="0.25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6" t="s">
        <v>121</v>
      </c>
      <c r="P193" s="27" t="s">
        <v>27</v>
      </c>
      <c r="Q193" s="44">
        <v>93</v>
      </c>
      <c r="R193" s="44">
        <v>93</v>
      </c>
      <c r="S193" s="44">
        <v>93</v>
      </c>
      <c r="T193" s="28">
        <v>93</v>
      </c>
      <c r="U193" s="28">
        <v>93</v>
      </c>
      <c r="V193" s="28">
        <v>93</v>
      </c>
      <c r="W193" s="29">
        <f>Q193+R193+S193+T193+U193+V193</f>
        <v>558</v>
      </c>
      <c r="X193" s="27">
        <v>2019</v>
      </c>
    </row>
    <row r="194" spans="1:26" ht="27" customHeight="1" x14ac:dyDescent="0.25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6" t="s">
        <v>122</v>
      </c>
      <c r="P194" s="27" t="s">
        <v>34</v>
      </c>
      <c r="Q194" s="46">
        <v>12</v>
      </c>
      <c r="R194" s="46">
        <v>12</v>
      </c>
      <c r="S194" s="46">
        <v>12</v>
      </c>
      <c r="T194" s="28">
        <v>12</v>
      </c>
      <c r="U194" s="28">
        <v>12</v>
      </c>
      <c r="V194" s="28">
        <v>12</v>
      </c>
      <c r="W194" s="29">
        <v>12</v>
      </c>
      <c r="X194" s="27">
        <v>2019</v>
      </c>
    </row>
    <row r="195" spans="1:26" ht="38.25" x14ac:dyDescent="0.25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6" t="s">
        <v>123</v>
      </c>
      <c r="P195" s="27" t="s">
        <v>83</v>
      </c>
      <c r="Q195" s="28">
        <v>5000</v>
      </c>
      <c r="R195" s="28">
        <v>1200</v>
      </c>
      <c r="S195" s="28">
        <v>1200</v>
      </c>
      <c r="T195" s="28">
        <v>1200</v>
      </c>
      <c r="U195" s="28">
        <v>1200</v>
      </c>
      <c r="V195" s="28">
        <v>1200</v>
      </c>
      <c r="W195" s="29">
        <f>Q195+R195+S195+T195+U195+V195</f>
        <v>11000</v>
      </c>
      <c r="X195" s="27">
        <v>2019</v>
      </c>
    </row>
    <row r="196" spans="1:26" s="112" customFormat="1" ht="38.25" x14ac:dyDescent="0.25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6" t="s">
        <v>241</v>
      </c>
      <c r="P196" s="27" t="s">
        <v>83</v>
      </c>
      <c r="Q196" s="28">
        <v>75.2</v>
      </c>
      <c r="R196" s="28"/>
      <c r="S196" s="28"/>
      <c r="T196" s="28"/>
      <c r="U196" s="28"/>
      <c r="V196" s="28"/>
      <c r="W196" s="29">
        <f>Q196+R196+S196+T196+U196+V196</f>
        <v>75.2</v>
      </c>
      <c r="X196" s="27">
        <v>2014</v>
      </c>
      <c r="Z196" s="14"/>
    </row>
    <row r="197" spans="1:26" s="23" customFormat="1" ht="51" x14ac:dyDescent="0.25">
      <c r="A197" s="71" t="s">
        <v>75</v>
      </c>
      <c r="B197" s="71" t="s">
        <v>76</v>
      </c>
      <c r="C197" s="71" t="s">
        <v>77</v>
      </c>
      <c r="D197" s="71" t="s">
        <v>75</v>
      </c>
      <c r="E197" s="71" t="s">
        <v>161</v>
      </c>
      <c r="F197" s="71" t="s">
        <v>75</v>
      </c>
      <c r="G197" s="71" t="s">
        <v>160</v>
      </c>
      <c r="H197" s="71" t="s">
        <v>75</v>
      </c>
      <c r="I197" s="71" t="s">
        <v>159</v>
      </c>
      <c r="J197" s="71" t="s">
        <v>76</v>
      </c>
      <c r="K197" s="71" t="s">
        <v>75</v>
      </c>
      <c r="L197" s="71" t="s">
        <v>162</v>
      </c>
      <c r="M197" s="71" t="s">
        <v>75</v>
      </c>
      <c r="N197" s="71" t="s">
        <v>75</v>
      </c>
      <c r="O197" s="72" t="s">
        <v>166</v>
      </c>
      <c r="P197" s="73" t="s">
        <v>8</v>
      </c>
      <c r="Q197" s="74">
        <v>910</v>
      </c>
      <c r="R197" s="74">
        <v>919</v>
      </c>
      <c r="S197" s="74">
        <v>1019.7223999999999</v>
      </c>
      <c r="T197" s="74">
        <v>1073.8</v>
      </c>
      <c r="U197" s="74">
        <f t="shared" ref="U197" si="56">T197*105.1%</f>
        <v>1128.5637999999999</v>
      </c>
      <c r="V197" s="74">
        <f t="shared" ref="V197" si="57">U197*104.9%</f>
        <v>1183.8634262</v>
      </c>
      <c r="W197" s="59">
        <f>Q197+R197+S197+T197+U197+V197</f>
        <v>6234.9496261999993</v>
      </c>
      <c r="X197" s="73">
        <v>2019</v>
      </c>
      <c r="Y197" s="86"/>
      <c r="Z197" s="112"/>
    </row>
    <row r="198" spans="1:26" s="23" customFormat="1" ht="40.5" customHeight="1" x14ac:dyDescent="0.25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6" t="s">
        <v>155</v>
      </c>
      <c r="P198" s="27" t="s">
        <v>27</v>
      </c>
      <c r="Q198" s="46">
        <v>91</v>
      </c>
      <c r="R198" s="46">
        <v>91</v>
      </c>
      <c r="S198" s="46">
        <v>101</v>
      </c>
      <c r="T198" s="28">
        <v>107</v>
      </c>
      <c r="U198" s="28">
        <v>112</v>
      </c>
      <c r="V198" s="28">
        <v>118</v>
      </c>
      <c r="W198" s="29">
        <f>Q198+R198+S198+T198+U198+V198</f>
        <v>620</v>
      </c>
      <c r="X198" s="27">
        <v>2019</v>
      </c>
    </row>
    <row r="199" spans="1:26" ht="38.25" x14ac:dyDescent="0.25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1" t="s">
        <v>222</v>
      </c>
      <c r="P199" s="62" t="s">
        <v>8</v>
      </c>
      <c r="Q199" s="63">
        <f>Q205+Q209+Q213+Q217</f>
        <v>54880.7</v>
      </c>
      <c r="R199" s="63">
        <f t="shared" ref="R199:W199" si="58">R205+R209+R213+R217</f>
        <v>11280</v>
      </c>
      <c r="S199" s="63">
        <f t="shared" si="58"/>
        <v>11493.8</v>
      </c>
      <c r="T199" s="63">
        <f t="shared" si="58"/>
        <v>12103</v>
      </c>
      <c r="U199" s="63">
        <f t="shared" si="58"/>
        <v>12720.2</v>
      </c>
      <c r="V199" s="63">
        <f t="shared" si="58"/>
        <v>13343.5</v>
      </c>
      <c r="W199" s="63">
        <f t="shared" si="58"/>
        <v>115821.19999999998</v>
      </c>
      <c r="X199" s="64">
        <v>2019</v>
      </c>
      <c r="Z199" s="23"/>
    </row>
    <row r="200" spans="1:26" s="5" customFormat="1" ht="51" x14ac:dyDescent="0.25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36" t="s">
        <v>169</v>
      </c>
      <c r="P200" s="27" t="s">
        <v>82</v>
      </c>
      <c r="Q200" s="28">
        <f>Q208+Q212+Q216+Q218</f>
        <v>39</v>
      </c>
      <c r="R200" s="28">
        <f t="shared" ref="R200:V200" si="59">R208+R212+R216+R218</f>
        <v>6.9</v>
      </c>
      <c r="S200" s="28">
        <f t="shared" si="59"/>
        <v>6.9</v>
      </c>
      <c r="T200" s="28">
        <f t="shared" si="59"/>
        <v>7.1999999999999993</v>
      </c>
      <c r="U200" s="28">
        <f t="shared" si="59"/>
        <v>7.4</v>
      </c>
      <c r="V200" s="28">
        <f t="shared" si="59"/>
        <v>7.7000000000000011</v>
      </c>
      <c r="W200" s="29">
        <f>Q200+R200+S200+T200+U200+V200</f>
        <v>75.100000000000009</v>
      </c>
      <c r="X200" s="27">
        <v>2019</v>
      </c>
      <c r="Y200" s="18"/>
      <c r="Z200" s="14"/>
    </row>
    <row r="201" spans="1:26" ht="51" x14ac:dyDescent="0.25">
      <c r="A201" s="71"/>
      <c r="B201" s="71"/>
      <c r="C201" s="71"/>
      <c r="D201" s="71" t="s">
        <v>75</v>
      </c>
      <c r="E201" s="71" t="s">
        <v>161</v>
      </c>
      <c r="F201" s="71" t="s">
        <v>75</v>
      </c>
      <c r="G201" s="71" t="s">
        <v>160</v>
      </c>
      <c r="H201" s="71" t="s">
        <v>75</v>
      </c>
      <c r="I201" s="71" t="s">
        <v>159</v>
      </c>
      <c r="J201" s="71" t="s">
        <v>76</v>
      </c>
      <c r="K201" s="71" t="s">
        <v>75</v>
      </c>
      <c r="L201" s="71" t="s">
        <v>75</v>
      </c>
      <c r="M201" s="71" t="s">
        <v>75</v>
      </c>
      <c r="N201" s="71" t="s">
        <v>75</v>
      </c>
      <c r="O201" s="72" t="s">
        <v>223</v>
      </c>
      <c r="P201" s="73" t="s">
        <v>8</v>
      </c>
      <c r="Q201" s="74">
        <f>Q202+Q203</f>
        <v>54880.7</v>
      </c>
      <c r="R201" s="74">
        <f>R202+R203</f>
        <v>10740.4</v>
      </c>
      <c r="S201" s="74">
        <f t="shared" ref="S201:V201" si="60">S202+S203</f>
        <v>11493.8</v>
      </c>
      <c r="T201" s="74">
        <f t="shared" si="60"/>
        <v>12103</v>
      </c>
      <c r="U201" s="74">
        <f t="shared" si="60"/>
        <v>12720.2</v>
      </c>
      <c r="V201" s="74">
        <f t="shared" si="60"/>
        <v>13343.5</v>
      </c>
      <c r="W201" s="59">
        <f t="shared" ref="R201:W202" si="61">W205+W209+W213+W217</f>
        <v>115821.19999999998</v>
      </c>
      <c r="X201" s="73">
        <v>2019</v>
      </c>
      <c r="Y201" s="11"/>
      <c r="Z201" s="5"/>
    </row>
    <row r="202" spans="1:26" s="114" customFormat="1" ht="51" x14ac:dyDescent="0.25">
      <c r="A202" s="71"/>
      <c r="B202" s="71"/>
      <c r="C202" s="71"/>
      <c r="D202" s="71" t="s">
        <v>75</v>
      </c>
      <c r="E202" s="71" t="s">
        <v>161</v>
      </c>
      <c r="F202" s="71" t="s">
        <v>75</v>
      </c>
      <c r="G202" s="71" t="s">
        <v>160</v>
      </c>
      <c r="H202" s="71" t="s">
        <v>75</v>
      </c>
      <c r="I202" s="71" t="s">
        <v>159</v>
      </c>
      <c r="J202" s="71" t="s">
        <v>76</v>
      </c>
      <c r="K202" s="71" t="s">
        <v>75</v>
      </c>
      <c r="L202" s="71" t="s">
        <v>161</v>
      </c>
      <c r="M202" s="71" t="s">
        <v>75</v>
      </c>
      <c r="N202" s="71" t="s">
        <v>75</v>
      </c>
      <c r="O202" s="72" t="s">
        <v>223</v>
      </c>
      <c r="P202" s="73" t="s">
        <v>8</v>
      </c>
      <c r="Q202" s="74">
        <f>Q206+Q210+Q214+Q217</f>
        <v>17013.3</v>
      </c>
      <c r="R202" s="74">
        <f t="shared" si="61"/>
        <v>10740.4</v>
      </c>
      <c r="S202" s="74">
        <f t="shared" si="61"/>
        <v>11493.8</v>
      </c>
      <c r="T202" s="74">
        <f t="shared" si="61"/>
        <v>12103</v>
      </c>
      <c r="U202" s="74">
        <f t="shared" si="61"/>
        <v>12720.2</v>
      </c>
      <c r="V202" s="74">
        <f t="shared" si="61"/>
        <v>13343.5</v>
      </c>
      <c r="W202" s="59">
        <f>Q202+R202+S202+T202+U202+V202</f>
        <v>77414.2</v>
      </c>
      <c r="X202" s="73">
        <v>2019</v>
      </c>
      <c r="Y202" s="11"/>
      <c r="Z202" s="14"/>
    </row>
    <row r="203" spans="1:26" s="114" customFormat="1" ht="51" x14ac:dyDescent="0.25">
      <c r="A203" s="71"/>
      <c r="B203" s="71"/>
      <c r="C203" s="71"/>
      <c r="D203" s="71" t="s">
        <v>75</v>
      </c>
      <c r="E203" s="71" t="s">
        <v>161</v>
      </c>
      <c r="F203" s="71" t="s">
        <v>75</v>
      </c>
      <c r="G203" s="71" t="s">
        <v>160</v>
      </c>
      <c r="H203" s="71" t="s">
        <v>75</v>
      </c>
      <c r="I203" s="71" t="s">
        <v>159</v>
      </c>
      <c r="J203" s="71" t="s">
        <v>76</v>
      </c>
      <c r="K203" s="71" t="s">
        <v>163</v>
      </c>
      <c r="L203" s="71" t="s">
        <v>161</v>
      </c>
      <c r="M203" s="71" t="s">
        <v>75</v>
      </c>
      <c r="N203" s="71" t="s">
        <v>162</v>
      </c>
      <c r="O203" s="72" t="s">
        <v>223</v>
      </c>
      <c r="P203" s="73" t="s">
        <v>8</v>
      </c>
      <c r="Q203" s="74">
        <f>Q207+Q211+Q215</f>
        <v>37867.399999999994</v>
      </c>
      <c r="R203" s="74"/>
      <c r="S203" s="74"/>
      <c r="T203" s="74"/>
      <c r="U203" s="74"/>
      <c r="V203" s="74"/>
      <c r="W203" s="59">
        <f>Q203+R203+S203+T203+U203+V203</f>
        <v>37867.399999999994</v>
      </c>
      <c r="X203" s="73">
        <v>2014</v>
      </c>
      <c r="Y203" s="11"/>
    </row>
    <row r="204" spans="1:26" s="34" customFormat="1" ht="52.5" customHeight="1" x14ac:dyDescent="0.25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6" t="s">
        <v>189</v>
      </c>
      <c r="P204" s="27" t="s">
        <v>82</v>
      </c>
      <c r="Q204" s="28">
        <f>Q208+Q212+Q216+Q218</f>
        <v>39</v>
      </c>
      <c r="R204" s="28">
        <f t="shared" ref="R204:W204" si="62">R208+R212+R216+R218</f>
        <v>6.9</v>
      </c>
      <c r="S204" s="28">
        <f t="shared" si="62"/>
        <v>6.9</v>
      </c>
      <c r="T204" s="28">
        <f t="shared" si="62"/>
        <v>7.1999999999999993</v>
      </c>
      <c r="U204" s="28">
        <f t="shared" si="62"/>
        <v>7.4</v>
      </c>
      <c r="V204" s="28">
        <f t="shared" si="62"/>
        <v>7.7000000000000011</v>
      </c>
      <c r="W204" s="29">
        <f t="shared" si="62"/>
        <v>75.100000000000009</v>
      </c>
      <c r="X204" s="27">
        <v>2019</v>
      </c>
      <c r="Z204" s="114"/>
    </row>
    <row r="205" spans="1:26" s="34" customFormat="1" ht="51" x14ac:dyDescent="0.25">
      <c r="A205" s="71" t="s">
        <v>75</v>
      </c>
      <c r="B205" s="71" t="s">
        <v>75</v>
      </c>
      <c r="C205" s="71" t="s">
        <v>162</v>
      </c>
      <c r="D205" s="71" t="s">
        <v>75</v>
      </c>
      <c r="E205" s="71" t="s">
        <v>161</v>
      </c>
      <c r="F205" s="71" t="s">
        <v>75</v>
      </c>
      <c r="G205" s="71" t="s">
        <v>160</v>
      </c>
      <c r="H205" s="71" t="s">
        <v>75</v>
      </c>
      <c r="I205" s="71" t="s">
        <v>159</v>
      </c>
      <c r="J205" s="71" t="s">
        <v>76</v>
      </c>
      <c r="K205" s="71" t="s">
        <v>75</v>
      </c>
      <c r="L205" s="71" t="s">
        <v>75</v>
      </c>
      <c r="M205" s="71" t="s">
        <v>75</v>
      </c>
      <c r="N205" s="71" t="s">
        <v>75</v>
      </c>
      <c r="O205" s="72" t="s">
        <v>223</v>
      </c>
      <c r="P205" s="73" t="s">
        <v>8</v>
      </c>
      <c r="Q205" s="74">
        <f>Q206+Q207</f>
        <v>28109.599999999999</v>
      </c>
      <c r="R205" s="74">
        <f>R206</f>
        <v>3000</v>
      </c>
      <c r="S205" s="74">
        <f t="shared" ref="S205:V205" si="63">S206</f>
        <v>3493.8</v>
      </c>
      <c r="T205" s="74">
        <f t="shared" si="63"/>
        <v>3679</v>
      </c>
      <c r="U205" s="74">
        <f t="shared" si="63"/>
        <v>3866.6</v>
      </c>
      <c r="V205" s="74">
        <f t="shared" si="63"/>
        <v>4056.1</v>
      </c>
      <c r="W205" s="59">
        <f t="shared" ref="W205:W215" si="64">Q205+R205+S205+T205+U205+V205</f>
        <v>46205.1</v>
      </c>
      <c r="X205" s="73">
        <v>2019</v>
      </c>
    </row>
    <row r="206" spans="1:26" s="114" customFormat="1" ht="51" x14ac:dyDescent="0.25">
      <c r="A206" s="71" t="s">
        <v>75</v>
      </c>
      <c r="B206" s="71" t="s">
        <v>75</v>
      </c>
      <c r="C206" s="71" t="s">
        <v>162</v>
      </c>
      <c r="D206" s="71" t="s">
        <v>75</v>
      </c>
      <c r="E206" s="71" t="s">
        <v>161</v>
      </c>
      <c r="F206" s="71" t="s">
        <v>75</v>
      </c>
      <c r="G206" s="71" t="s">
        <v>160</v>
      </c>
      <c r="H206" s="71" t="s">
        <v>75</v>
      </c>
      <c r="I206" s="71" t="s">
        <v>159</v>
      </c>
      <c r="J206" s="71" t="s">
        <v>76</v>
      </c>
      <c r="K206" s="71" t="s">
        <v>75</v>
      </c>
      <c r="L206" s="71" t="s">
        <v>161</v>
      </c>
      <c r="M206" s="71" t="s">
        <v>75</v>
      </c>
      <c r="N206" s="71" t="s">
        <v>75</v>
      </c>
      <c r="O206" s="72" t="s">
        <v>223</v>
      </c>
      <c r="P206" s="73" t="s">
        <v>8</v>
      </c>
      <c r="Q206" s="74">
        <v>9300</v>
      </c>
      <c r="R206" s="74">
        <v>3000</v>
      </c>
      <c r="S206" s="74">
        <v>3493.8</v>
      </c>
      <c r="T206" s="74">
        <v>3679</v>
      </c>
      <c r="U206" s="74">
        <v>3866.6</v>
      </c>
      <c r="V206" s="74">
        <v>4056.1</v>
      </c>
      <c r="W206" s="59">
        <f t="shared" si="64"/>
        <v>27395.499999999996</v>
      </c>
      <c r="X206" s="73">
        <v>2019</v>
      </c>
      <c r="Z206" s="34"/>
    </row>
    <row r="207" spans="1:26" s="114" customFormat="1" ht="51" x14ac:dyDescent="0.25">
      <c r="A207" s="71" t="s">
        <v>75</v>
      </c>
      <c r="B207" s="71" t="s">
        <v>75</v>
      </c>
      <c r="C207" s="71" t="s">
        <v>162</v>
      </c>
      <c r="D207" s="71" t="s">
        <v>75</v>
      </c>
      <c r="E207" s="71" t="s">
        <v>161</v>
      </c>
      <c r="F207" s="71" t="s">
        <v>75</v>
      </c>
      <c r="G207" s="71" t="s">
        <v>160</v>
      </c>
      <c r="H207" s="71" t="s">
        <v>75</v>
      </c>
      <c r="I207" s="71" t="s">
        <v>159</v>
      </c>
      <c r="J207" s="71" t="s">
        <v>76</v>
      </c>
      <c r="K207" s="71" t="s">
        <v>163</v>
      </c>
      <c r="L207" s="71" t="s">
        <v>161</v>
      </c>
      <c r="M207" s="71" t="s">
        <v>75</v>
      </c>
      <c r="N207" s="71" t="s">
        <v>162</v>
      </c>
      <c r="O207" s="72" t="s">
        <v>223</v>
      </c>
      <c r="P207" s="73" t="s">
        <v>8</v>
      </c>
      <c r="Q207" s="74">
        <v>18809.599999999999</v>
      </c>
      <c r="R207" s="74"/>
      <c r="S207" s="74"/>
      <c r="T207" s="74"/>
      <c r="U207" s="74"/>
      <c r="V207" s="74"/>
      <c r="W207" s="59">
        <f t="shared" si="64"/>
        <v>18809.599999999999</v>
      </c>
      <c r="X207" s="73">
        <v>2014</v>
      </c>
    </row>
    <row r="208" spans="1:26" ht="52.5" customHeight="1" x14ac:dyDescent="0.25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6" t="s">
        <v>124</v>
      </c>
      <c r="P208" s="27" t="s">
        <v>82</v>
      </c>
      <c r="Q208" s="28">
        <v>21.9</v>
      </c>
      <c r="R208" s="28">
        <v>2</v>
      </c>
      <c r="S208" s="28">
        <v>2.2000000000000002</v>
      </c>
      <c r="T208" s="28">
        <v>2.2000000000000002</v>
      </c>
      <c r="U208" s="28">
        <v>2.2000000000000002</v>
      </c>
      <c r="V208" s="28">
        <v>2.2000000000000002</v>
      </c>
      <c r="W208" s="29">
        <f t="shared" si="64"/>
        <v>32.699999999999996</v>
      </c>
      <c r="X208" s="27">
        <v>2019</v>
      </c>
      <c r="Z208" s="114"/>
    </row>
    <row r="209" spans="1:26" s="34" customFormat="1" ht="51" x14ac:dyDescent="0.25">
      <c r="A209" s="71" t="s">
        <v>75</v>
      </c>
      <c r="B209" s="71" t="s">
        <v>75</v>
      </c>
      <c r="C209" s="71" t="s">
        <v>161</v>
      </c>
      <c r="D209" s="71" t="s">
        <v>75</v>
      </c>
      <c r="E209" s="71" t="s">
        <v>161</v>
      </c>
      <c r="F209" s="71" t="s">
        <v>75</v>
      </c>
      <c r="G209" s="71" t="s">
        <v>160</v>
      </c>
      <c r="H209" s="71" t="s">
        <v>75</v>
      </c>
      <c r="I209" s="71" t="s">
        <v>159</v>
      </c>
      <c r="J209" s="71" t="s">
        <v>76</v>
      </c>
      <c r="K209" s="71" t="s">
        <v>75</v>
      </c>
      <c r="L209" s="71" t="s">
        <v>75</v>
      </c>
      <c r="M209" s="71" t="s">
        <v>75</v>
      </c>
      <c r="N209" s="71" t="s">
        <v>75</v>
      </c>
      <c r="O209" s="72" t="s">
        <v>223</v>
      </c>
      <c r="P209" s="73" t="s">
        <v>8</v>
      </c>
      <c r="Q209" s="74">
        <f>Q210+Q211</f>
        <v>13718.8</v>
      </c>
      <c r="R209" s="74">
        <f>R210</f>
        <v>3000</v>
      </c>
      <c r="S209" s="74">
        <f t="shared" ref="S209:V209" si="65">S210</f>
        <v>3000</v>
      </c>
      <c r="T209" s="74">
        <f t="shared" si="65"/>
        <v>3159</v>
      </c>
      <c r="U209" s="74">
        <f t="shared" si="65"/>
        <v>3320.1</v>
      </c>
      <c r="V209" s="74">
        <f t="shared" si="65"/>
        <v>3482.8</v>
      </c>
      <c r="W209" s="59">
        <f t="shared" si="64"/>
        <v>29680.699999999997</v>
      </c>
      <c r="X209" s="73">
        <v>2019</v>
      </c>
      <c r="Y209" s="11"/>
      <c r="Z209" s="14"/>
    </row>
    <row r="210" spans="1:26" s="114" customFormat="1" ht="51" x14ac:dyDescent="0.25">
      <c r="A210" s="71" t="s">
        <v>75</v>
      </c>
      <c r="B210" s="71" t="s">
        <v>75</v>
      </c>
      <c r="C210" s="71" t="s">
        <v>161</v>
      </c>
      <c r="D210" s="71" t="s">
        <v>75</v>
      </c>
      <c r="E210" s="71" t="s">
        <v>161</v>
      </c>
      <c r="F210" s="71" t="s">
        <v>75</v>
      </c>
      <c r="G210" s="71" t="s">
        <v>160</v>
      </c>
      <c r="H210" s="71" t="s">
        <v>75</v>
      </c>
      <c r="I210" s="71" t="s">
        <v>159</v>
      </c>
      <c r="J210" s="71" t="s">
        <v>76</v>
      </c>
      <c r="K210" s="71" t="s">
        <v>163</v>
      </c>
      <c r="L210" s="71" t="s">
        <v>161</v>
      </c>
      <c r="M210" s="71" t="s">
        <v>75</v>
      </c>
      <c r="N210" s="71" t="s">
        <v>162</v>
      </c>
      <c r="O210" s="72" t="s">
        <v>223</v>
      </c>
      <c r="P210" s="73" t="s">
        <v>8</v>
      </c>
      <c r="Q210" s="74">
        <v>3853</v>
      </c>
      <c r="R210" s="74">
        <v>3000</v>
      </c>
      <c r="S210" s="74">
        <v>3000</v>
      </c>
      <c r="T210" s="74">
        <v>3159</v>
      </c>
      <c r="U210" s="74">
        <v>3320.1</v>
      </c>
      <c r="V210" s="74">
        <v>3482.8</v>
      </c>
      <c r="W210" s="59">
        <f t="shared" si="64"/>
        <v>19814.900000000001</v>
      </c>
      <c r="X210" s="73">
        <v>2019</v>
      </c>
      <c r="Y210" s="11"/>
      <c r="Z210" s="34"/>
    </row>
    <row r="211" spans="1:26" s="114" customFormat="1" ht="51" x14ac:dyDescent="0.25">
      <c r="A211" s="71" t="s">
        <v>75</v>
      </c>
      <c r="B211" s="71" t="s">
        <v>75</v>
      </c>
      <c r="C211" s="71" t="s">
        <v>161</v>
      </c>
      <c r="D211" s="71" t="s">
        <v>75</v>
      </c>
      <c r="E211" s="71" t="s">
        <v>161</v>
      </c>
      <c r="F211" s="71" t="s">
        <v>75</v>
      </c>
      <c r="G211" s="71" t="s">
        <v>160</v>
      </c>
      <c r="H211" s="71" t="s">
        <v>75</v>
      </c>
      <c r="I211" s="71" t="s">
        <v>159</v>
      </c>
      <c r="J211" s="71" t="s">
        <v>76</v>
      </c>
      <c r="K211" s="71" t="s">
        <v>75</v>
      </c>
      <c r="L211" s="71" t="s">
        <v>161</v>
      </c>
      <c r="M211" s="71" t="s">
        <v>75</v>
      </c>
      <c r="N211" s="71" t="s">
        <v>75</v>
      </c>
      <c r="O211" s="72" t="s">
        <v>223</v>
      </c>
      <c r="P211" s="73" t="s">
        <v>8</v>
      </c>
      <c r="Q211" s="74">
        <v>9865.7999999999993</v>
      </c>
      <c r="R211" s="74"/>
      <c r="S211" s="74"/>
      <c r="T211" s="74"/>
      <c r="U211" s="74"/>
      <c r="V211" s="74"/>
      <c r="W211" s="59">
        <f t="shared" si="64"/>
        <v>9865.7999999999993</v>
      </c>
      <c r="X211" s="73">
        <v>2014</v>
      </c>
      <c r="Y211" s="11"/>
    </row>
    <row r="212" spans="1:26" ht="54" customHeight="1" x14ac:dyDescent="0.25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6" t="s">
        <v>125</v>
      </c>
      <c r="P212" s="27" t="s">
        <v>82</v>
      </c>
      <c r="Q212" s="28">
        <v>8.8000000000000007</v>
      </c>
      <c r="R212" s="28">
        <v>1.8</v>
      </c>
      <c r="S212" s="28">
        <v>1.8</v>
      </c>
      <c r="T212" s="28">
        <v>1.9</v>
      </c>
      <c r="U212" s="28">
        <v>2</v>
      </c>
      <c r="V212" s="28">
        <v>2.1</v>
      </c>
      <c r="W212" s="29">
        <f t="shared" si="64"/>
        <v>18.400000000000006</v>
      </c>
      <c r="X212" s="27">
        <v>2019</v>
      </c>
      <c r="Z212" s="114"/>
    </row>
    <row r="213" spans="1:26" s="34" customFormat="1" ht="51" x14ac:dyDescent="0.25">
      <c r="A213" s="71" t="s">
        <v>75</v>
      </c>
      <c r="B213" s="71" t="s">
        <v>75</v>
      </c>
      <c r="C213" s="71" t="s">
        <v>158</v>
      </c>
      <c r="D213" s="71" t="s">
        <v>75</v>
      </c>
      <c r="E213" s="71" t="s">
        <v>161</v>
      </c>
      <c r="F213" s="71" t="s">
        <v>75</v>
      </c>
      <c r="G213" s="71" t="s">
        <v>160</v>
      </c>
      <c r="H213" s="71" t="s">
        <v>75</v>
      </c>
      <c r="I213" s="71" t="s">
        <v>159</v>
      </c>
      <c r="J213" s="71" t="s">
        <v>76</v>
      </c>
      <c r="K213" s="71" t="s">
        <v>75</v>
      </c>
      <c r="L213" s="71" t="s">
        <v>75</v>
      </c>
      <c r="M213" s="71" t="s">
        <v>75</v>
      </c>
      <c r="N213" s="71" t="s">
        <v>75</v>
      </c>
      <c r="O213" s="72" t="s">
        <v>223</v>
      </c>
      <c r="P213" s="73" t="s">
        <v>8</v>
      </c>
      <c r="Q213" s="74">
        <f>Q214+Q215</f>
        <v>12952.3</v>
      </c>
      <c r="R213" s="74">
        <f>R214</f>
        <v>4740</v>
      </c>
      <c r="S213" s="74">
        <f t="shared" ref="S213:V213" si="66">S214</f>
        <v>5000</v>
      </c>
      <c r="T213" s="74">
        <f t="shared" si="66"/>
        <v>5265</v>
      </c>
      <c r="U213" s="74">
        <f t="shared" si="66"/>
        <v>5533.5</v>
      </c>
      <c r="V213" s="74">
        <f t="shared" si="66"/>
        <v>5804.6</v>
      </c>
      <c r="W213" s="59">
        <f t="shared" si="64"/>
        <v>39295.4</v>
      </c>
      <c r="X213" s="73">
        <v>2019</v>
      </c>
      <c r="Y213" s="11"/>
      <c r="Z213" s="14"/>
    </row>
    <row r="214" spans="1:26" s="114" customFormat="1" ht="51" x14ac:dyDescent="0.25">
      <c r="A214" s="71" t="s">
        <v>75</v>
      </c>
      <c r="B214" s="71" t="s">
        <v>75</v>
      </c>
      <c r="C214" s="71" t="s">
        <v>158</v>
      </c>
      <c r="D214" s="71" t="s">
        <v>75</v>
      </c>
      <c r="E214" s="71" t="s">
        <v>161</v>
      </c>
      <c r="F214" s="71" t="s">
        <v>75</v>
      </c>
      <c r="G214" s="71" t="s">
        <v>160</v>
      </c>
      <c r="H214" s="71" t="s">
        <v>75</v>
      </c>
      <c r="I214" s="71" t="s">
        <v>159</v>
      </c>
      <c r="J214" s="71" t="s">
        <v>76</v>
      </c>
      <c r="K214" s="71" t="s">
        <v>75</v>
      </c>
      <c r="L214" s="71" t="s">
        <v>161</v>
      </c>
      <c r="M214" s="71" t="s">
        <v>75</v>
      </c>
      <c r="N214" s="71" t="s">
        <v>75</v>
      </c>
      <c r="O214" s="72" t="s">
        <v>223</v>
      </c>
      <c r="P214" s="73" t="s">
        <v>8</v>
      </c>
      <c r="Q214" s="74">
        <v>3760.3</v>
      </c>
      <c r="R214" s="74">
        <v>4740</v>
      </c>
      <c r="S214" s="74">
        <v>5000</v>
      </c>
      <c r="T214" s="74">
        <v>5265</v>
      </c>
      <c r="U214" s="74">
        <v>5533.5</v>
      </c>
      <c r="V214" s="74">
        <v>5804.6</v>
      </c>
      <c r="W214" s="59">
        <f t="shared" si="64"/>
        <v>30103.4</v>
      </c>
      <c r="X214" s="73">
        <v>2019</v>
      </c>
      <c r="Y214" s="11"/>
      <c r="Z214" s="34"/>
    </row>
    <row r="215" spans="1:26" s="114" customFormat="1" ht="51" x14ac:dyDescent="0.25">
      <c r="A215" s="71" t="s">
        <v>75</v>
      </c>
      <c r="B215" s="71" t="s">
        <v>75</v>
      </c>
      <c r="C215" s="71" t="s">
        <v>158</v>
      </c>
      <c r="D215" s="71" t="s">
        <v>75</v>
      </c>
      <c r="E215" s="71" t="s">
        <v>161</v>
      </c>
      <c r="F215" s="71" t="s">
        <v>75</v>
      </c>
      <c r="G215" s="71" t="s">
        <v>160</v>
      </c>
      <c r="H215" s="71" t="s">
        <v>75</v>
      </c>
      <c r="I215" s="71" t="s">
        <v>159</v>
      </c>
      <c r="J215" s="71" t="s">
        <v>76</v>
      </c>
      <c r="K215" s="71" t="s">
        <v>163</v>
      </c>
      <c r="L215" s="71" t="s">
        <v>161</v>
      </c>
      <c r="M215" s="71" t="s">
        <v>75</v>
      </c>
      <c r="N215" s="71" t="s">
        <v>162</v>
      </c>
      <c r="O215" s="72" t="s">
        <v>223</v>
      </c>
      <c r="P215" s="73" t="s">
        <v>8</v>
      </c>
      <c r="Q215" s="74">
        <v>9192</v>
      </c>
      <c r="R215" s="74"/>
      <c r="S215" s="74"/>
      <c r="T215" s="74"/>
      <c r="U215" s="74"/>
      <c r="V215" s="74"/>
      <c r="W215" s="59">
        <f t="shared" si="64"/>
        <v>9192</v>
      </c>
      <c r="X215" s="73">
        <v>2014</v>
      </c>
      <c r="Y215" s="11"/>
    </row>
    <row r="216" spans="1:26" ht="52.5" customHeight="1" x14ac:dyDescent="0.25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6" t="s">
        <v>126</v>
      </c>
      <c r="P216" s="27" t="s">
        <v>82</v>
      </c>
      <c r="Q216" s="28">
        <v>8.3000000000000007</v>
      </c>
      <c r="R216" s="28">
        <v>2.7</v>
      </c>
      <c r="S216" s="28">
        <v>2.9</v>
      </c>
      <c r="T216" s="28">
        <v>3.1</v>
      </c>
      <c r="U216" s="28">
        <v>3.2</v>
      </c>
      <c r="V216" s="28">
        <v>3.4</v>
      </c>
      <c r="W216" s="29">
        <f>Q216+R216+S216+T216+U216+V216</f>
        <v>23.599999999999998</v>
      </c>
      <c r="X216" s="27">
        <v>2019</v>
      </c>
      <c r="Z216" s="114"/>
    </row>
    <row r="217" spans="1:26" s="34" customFormat="1" ht="51" x14ac:dyDescent="0.25">
      <c r="A217" s="71" t="s">
        <v>75</v>
      </c>
      <c r="B217" s="71" t="s">
        <v>75</v>
      </c>
      <c r="C217" s="71" t="s">
        <v>163</v>
      </c>
      <c r="D217" s="71" t="s">
        <v>75</v>
      </c>
      <c r="E217" s="71" t="s">
        <v>161</v>
      </c>
      <c r="F217" s="71" t="s">
        <v>75</v>
      </c>
      <c r="G217" s="71" t="s">
        <v>160</v>
      </c>
      <c r="H217" s="71" t="s">
        <v>75</v>
      </c>
      <c r="I217" s="71" t="s">
        <v>159</v>
      </c>
      <c r="J217" s="71" t="s">
        <v>76</v>
      </c>
      <c r="K217" s="71" t="s">
        <v>75</v>
      </c>
      <c r="L217" s="71" t="s">
        <v>161</v>
      </c>
      <c r="M217" s="71" t="s">
        <v>75</v>
      </c>
      <c r="N217" s="71" t="s">
        <v>75</v>
      </c>
      <c r="O217" s="72" t="s">
        <v>223</v>
      </c>
      <c r="P217" s="73" t="s">
        <v>8</v>
      </c>
      <c r="Q217" s="74">
        <v>100</v>
      </c>
      <c r="R217" s="74">
        <v>540</v>
      </c>
      <c r="S217" s="74"/>
      <c r="T217" s="74"/>
      <c r="U217" s="74"/>
      <c r="V217" s="74"/>
      <c r="W217" s="59">
        <f>Q217+R217+S217+T217+U217+V217</f>
        <v>640</v>
      </c>
      <c r="X217" s="73">
        <v>2015</v>
      </c>
      <c r="Z217" s="14"/>
    </row>
    <row r="218" spans="1:26" ht="52.5" customHeight="1" x14ac:dyDescent="0.25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6" t="s">
        <v>127</v>
      </c>
      <c r="P218" s="27" t="s">
        <v>82</v>
      </c>
      <c r="Q218" s="28"/>
      <c r="R218" s="28">
        <v>0.4</v>
      </c>
      <c r="S218" s="28"/>
      <c r="T218" s="28"/>
      <c r="U218" s="28"/>
      <c r="V218" s="28"/>
      <c r="W218" s="29">
        <f>Q218+R218+S218+T218+U218+V218</f>
        <v>0.4</v>
      </c>
      <c r="X218" s="27">
        <v>2015</v>
      </c>
      <c r="Z218" s="34"/>
    </row>
    <row r="219" spans="1:26" s="109" customFormat="1" ht="51" x14ac:dyDescent="0.25">
      <c r="A219" s="107"/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83" t="s">
        <v>226</v>
      </c>
      <c r="P219" s="78" t="s">
        <v>60</v>
      </c>
      <c r="Q219" s="108" t="s">
        <v>61</v>
      </c>
      <c r="R219" s="108" t="s">
        <v>61</v>
      </c>
      <c r="S219" s="108" t="s">
        <v>61</v>
      </c>
      <c r="T219" s="108" t="s">
        <v>61</v>
      </c>
      <c r="U219" s="108" t="s">
        <v>61</v>
      </c>
      <c r="V219" s="108" t="s">
        <v>61</v>
      </c>
      <c r="W219" s="96" t="s">
        <v>61</v>
      </c>
      <c r="X219" s="78">
        <v>2019</v>
      </c>
      <c r="Z219" s="14"/>
    </row>
    <row r="220" spans="1:26" s="97" customFormat="1" ht="25.5" x14ac:dyDescent="0.25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103" t="s">
        <v>228</v>
      </c>
      <c r="P220" s="27" t="s">
        <v>27</v>
      </c>
      <c r="Q220" s="44">
        <v>93</v>
      </c>
      <c r="R220" s="44">
        <v>93</v>
      </c>
      <c r="S220" s="44">
        <v>93</v>
      </c>
      <c r="T220" s="28">
        <v>93</v>
      </c>
      <c r="U220" s="28">
        <v>93</v>
      </c>
      <c r="V220" s="28">
        <v>94</v>
      </c>
      <c r="W220" s="29">
        <v>559</v>
      </c>
      <c r="X220" s="27">
        <v>2019</v>
      </c>
      <c r="Z220" s="109"/>
    </row>
    <row r="221" spans="1:26" ht="30" customHeight="1" x14ac:dyDescent="0.25">
      <c r="A221" s="2"/>
      <c r="B221" s="2"/>
      <c r="C221" s="2"/>
      <c r="D221" s="2"/>
      <c r="E221" s="2"/>
      <c r="F221" s="2"/>
      <c r="G221" s="2"/>
      <c r="H221" s="1"/>
      <c r="I221" s="2"/>
      <c r="J221" s="2"/>
      <c r="K221" s="2"/>
      <c r="L221" s="2"/>
      <c r="M221" s="2"/>
      <c r="N221" s="2"/>
      <c r="O221" s="85" t="s">
        <v>185</v>
      </c>
      <c r="P221" s="3" t="s">
        <v>8</v>
      </c>
      <c r="Q221" s="56">
        <f t="shared" ref="Q221:W221" si="67">Q222+Q242</f>
        <v>75470</v>
      </c>
      <c r="R221" s="56">
        <f t="shared" si="67"/>
        <v>51005</v>
      </c>
      <c r="S221" s="56">
        <f t="shared" si="67"/>
        <v>56595.1</v>
      </c>
      <c r="T221" s="56">
        <f t="shared" si="67"/>
        <v>61769.600000000006</v>
      </c>
      <c r="U221" s="56">
        <f t="shared" si="67"/>
        <v>108352.4</v>
      </c>
      <c r="V221" s="56">
        <f t="shared" si="67"/>
        <v>102277.80000000002</v>
      </c>
      <c r="W221" s="56">
        <f t="shared" si="67"/>
        <v>455469.9</v>
      </c>
      <c r="X221" s="57">
        <v>2019</v>
      </c>
      <c r="Y221" s="11"/>
      <c r="Z221" s="97"/>
    </row>
    <row r="222" spans="1:26" s="7" customFormat="1" ht="40.5" customHeight="1" x14ac:dyDescent="0.25">
      <c r="A222" s="61"/>
      <c r="B222" s="61"/>
      <c r="C222" s="61"/>
      <c r="D222" s="61"/>
      <c r="E222" s="61"/>
      <c r="F222" s="61"/>
      <c r="G222" s="61"/>
      <c r="H222" s="61"/>
      <c r="I222" s="65"/>
      <c r="J222" s="60"/>
      <c r="K222" s="60"/>
      <c r="L222" s="60"/>
      <c r="M222" s="60"/>
      <c r="N222" s="60"/>
      <c r="O222" s="61" t="s">
        <v>128</v>
      </c>
      <c r="P222" s="62" t="s">
        <v>8</v>
      </c>
      <c r="Q222" s="63">
        <f t="shared" ref="Q222:V222" si="68">Q229+Q231</f>
        <v>55550</v>
      </c>
      <c r="R222" s="63">
        <f t="shared" si="68"/>
        <v>46005</v>
      </c>
      <c r="S222" s="63">
        <f t="shared" si="68"/>
        <v>51047.1</v>
      </c>
      <c r="T222" s="63">
        <f t="shared" si="68"/>
        <v>53752.600000000006</v>
      </c>
      <c r="U222" s="63">
        <f t="shared" si="68"/>
        <v>56494</v>
      </c>
      <c r="V222" s="63">
        <f t="shared" si="68"/>
        <v>59262.200000000004</v>
      </c>
      <c r="W222" s="63">
        <f>W229+W231</f>
        <v>322110.90000000002</v>
      </c>
      <c r="X222" s="64">
        <v>2019</v>
      </c>
      <c r="Y222" s="12"/>
      <c r="Z222" s="14"/>
    </row>
    <row r="223" spans="1:26" ht="13.35" hidden="1" customHeight="1" x14ac:dyDescent="0.25">
      <c r="A223" s="26"/>
      <c r="B223" s="26"/>
      <c r="C223" s="26"/>
      <c r="D223" s="26"/>
      <c r="E223" s="26"/>
      <c r="F223" s="26"/>
      <c r="G223" s="26"/>
      <c r="H223" s="26"/>
      <c r="I223" s="25"/>
      <c r="J223" s="25"/>
      <c r="K223" s="25"/>
      <c r="L223" s="25"/>
      <c r="M223" s="25"/>
      <c r="N223" s="25"/>
      <c r="O223" s="26" t="s">
        <v>20</v>
      </c>
      <c r="P223" s="27" t="s">
        <v>8</v>
      </c>
      <c r="Q223" s="28">
        <v>5000</v>
      </c>
      <c r="R223" s="28">
        <v>5000</v>
      </c>
      <c r="S223" s="28">
        <f>R223*110.96%</f>
        <v>5548</v>
      </c>
      <c r="T223" s="29">
        <f>S223*105.3%</f>
        <v>5842.0439999999999</v>
      </c>
      <c r="U223" s="29">
        <f t="shared" ref="U223:U308" si="69">T223*105.1%</f>
        <v>6139.9882439999992</v>
      </c>
      <c r="V223" s="29">
        <f t="shared" ref="V223:V308" si="70">U223*104.9%</f>
        <v>6440.8476679559999</v>
      </c>
      <c r="W223" s="29">
        <f>Q223+R223+S223+T223+U223+V223</f>
        <v>33970.879911955999</v>
      </c>
      <c r="X223" s="27">
        <v>2019</v>
      </c>
      <c r="Z223" s="12"/>
    </row>
    <row r="224" spans="1:26" ht="13.35" hidden="1" customHeight="1" x14ac:dyDescent="0.2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 t="s">
        <v>7</v>
      </c>
      <c r="P224" s="47" t="s">
        <v>8</v>
      </c>
      <c r="Q224" s="28">
        <v>5000</v>
      </c>
      <c r="R224" s="28">
        <v>5000</v>
      </c>
      <c r="S224" s="28">
        <f>R224*110.96%</f>
        <v>5548</v>
      </c>
      <c r="T224" s="29">
        <f>S224*105.3%</f>
        <v>5842.0439999999999</v>
      </c>
      <c r="U224" s="29">
        <f t="shared" si="69"/>
        <v>6139.9882439999992</v>
      </c>
      <c r="V224" s="29">
        <f t="shared" si="70"/>
        <v>6440.8476679559999</v>
      </c>
      <c r="W224" s="29">
        <f>Q224+R224+S224+T224+U224+V224</f>
        <v>33970.879911955999</v>
      </c>
      <c r="X224" s="27">
        <v>2019</v>
      </c>
    </row>
    <row r="225" spans="1:26" s="5" customFormat="1" ht="40.5" customHeight="1" x14ac:dyDescent="0.2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 t="s">
        <v>64</v>
      </c>
      <c r="P225" s="47" t="s">
        <v>58</v>
      </c>
      <c r="Q225" s="28">
        <v>46248.6</v>
      </c>
      <c r="R225" s="28">
        <v>37177.699999999997</v>
      </c>
      <c r="S225" s="28">
        <v>34177.199999999997</v>
      </c>
      <c r="T225" s="28">
        <v>34177.199999999997</v>
      </c>
      <c r="U225" s="28">
        <v>34177.199999999997</v>
      </c>
      <c r="V225" s="28">
        <v>34177.199999999997</v>
      </c>
      <c r="W225" s="29">
        <f>Q225+R225+S225+T225+U225+V225</f>
        <v>220135.09999999998</v>
      </c>
      <c r="X225" s="27">
        <v>2019</v>
      </c>
      <c r="Y225" s="18"/>
      <c r="Z225" s="14"/>
    </row>
    <row r="226" spans="1:26" s="5" customFormat="1" ht="27" customHeight="1" x14ac:dyDescent="0.2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 t="s">
        <v>65</v>
      </c>
      <c r="P226" s="47" t="s">
        <v>59</v>
      </c>
      <c r="Q226" s="44">
        <v>9</v>
      </c>
      <c r="R226" s="44">
        <v>9</v>
      </c>
      <c r="S226" s="44">
        <v>9</v>
      </c>
      <c r="T226" s="28">
        <v>9</v>
      </c>
      <c r="U226" s="28">
        <v>9</v>
      </c>
      <c r="V226" s="28">
        <v>9</v>
      </c>
      <c r="W226" s="29">
        <v>9</v>
      </c>
      <c r="X226" s="27">
        <v>2019</v>
      </c>
    </row>
    <row r="227" spans="1:26" s="5" customFormat="1" ht="27" customHeight="1" x14ac:dyDescent="0.2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 t="s">
        <v>66</v>
      </c>
      <c r="P227" s="47" t="s">
        <v>59</v>
      </c>
      <c r="Q227" s="44">
        <v>15</v>
      </c>
      <c r="R227" s="44">
        <v>15</v>
      </c>
      <c r="S227" s="44">
        <v>15</v>
      </c>
      <c r="T227" s="28">
        <v>15</v>
      </c>
      <c r="U227" s="28">
        <v>15</v>
      </c>
      <c r="V227" s="28">
        <v>15</v>
      </c>
      <c r="W227" s="29">
        <v>15</v>
      </c>
      <c r="X227" s="27">
        <v>2019</v>
      </c>
    </row>
    <row r="228" spans="1:26" s="5" customFormat="1" ht="27" customHeight="1" x14ac:dyDescent="0.2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 t="s">
        <v>67</v>
      </c>
      <c r="P228" s="27" t="s">
        <v>59</v>
      </c>
      <c r="Q228" s="44">
        <v>9</v>
      </c>
      <c r="R228" s="44">
        <v>9</v>
      </c>
      <c r="S228" s="44">
        <v>9</v>
      </c>
      <c r="T228" s="28">
        <v>9</v>
      </c>
      <c r="U228" s="28">
        <v>9</v>
      </c>
      <c r="V228" s="28">
        <v>9</v>
      </c>
      <c r="W228" s="29">
        <v>9</v>
      </c>
      <c r="X228" s="27">
        <v>2019</v>
      </c>
    </row>
    <row r="229" spans="1:26" ht="51" x14ac:dyDescent="0.25">
      <c r="A229" s="73">
        <v>0</v>
      </c>
      <c r="B229" s="73">
        <v>1</v>
      </c>
      <c r="C229" s="73">
        <v>2</v>
      </c>
      <c r="D229" s="73">
        <v>0</v>
      </c>
      <c r="E229" s="73">
        <v>4</v>
      </c>
      <c r="F229" s="73">
        <v>0</v>
      </c>
      <c r="G229" s="73">
        <v>8</v>
      </c>
      <c r="H229" s="73">
        <v>0</v>
      </c>
      <c r="I229" s="73">
        <v>8</v>
      </c>
      <c r="J229" s="71" t="s">
        <v>77</v>
      </c>
      <c r="K229" s="71" t="s">
        <v>75</v>
      </c>
      <c r="L229" s="71" t="s">
        <v>76</v>
      </c>
      <c r="M229" s="71" t="s">
        <v>75</v>
      </c>
      <c r="N229" s="71" t="s">
        <v>75</v>
      </c>
      <c r="O229" s="72" t="s">
        <v>129</v>
      </c>
      <c r="P229" s="73" t="s">
        <v>8</v>
      </c>
      <c r="Q229" s="119">
        <f>28770+10000</f>
        <v>38770</v>
      </c>
      <c r="R229" s="74">
        <v>29057</v>
      </c>
      <c r="S229" s="74">
        <v>32241.599999999999</v>
      </c>
      <c r="T229" s="74">
        <v>33950.400000000001</v>
      </c>
      <c r="U229" s="74">
        <v>35681.9</v>
      </c>
      <c r="V229" s="74">
        <v>37430.300000000003</v>
      </c>
      <c r="W229" s="59">
        <f>Q229+R229+S229+T229+U229+V229</f>
        <v>207131.2</v>
      </c>
      <c r="X229" s="73">
        <v>2019</v>
      </c>
      <c r="Y229" s="11"/>
      <c r="Z229" s="5"/>
    </row>
    <row r="230" spans="1:26" ht="27" customHeight="1" x14ac:dyDescent="0.25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6" t="s">
        <v>130</v>
      </c>
      <c r="P230" s="27" t="s">
        <v>28</v>
      </c>
      <c r="Q230" s="44">
        <v>100</v>
      </c>
      <c r="R230" s="44">
        <v>100</v>
      </c>
      <c r="S230" s="44">
        <v>100</v>
      </c>
      <c r="T230" s="28">
        <v>100</v>
      </c>
      <c r="U230" s="28">
        <v>100</v>
      </c>
      <c r="V230" s="28">
        <v>100</v>
      </c>
      <c r="W230" s="29">
        <v>100</v>
      </c>
      <c r="X230" s="27">
        <v>2019</v>
      </c>
    </row>
    <row r="231" spans="1:26" ht="52.5" customHeight="1" x14ac:dyDescent="0.25">
      <c r="A231" s="73">
        <v>0</v>
      </c>
      <c r="B231" s="73">
        <v>1</v>
      </c>
      <c r="C231" s="73">
        <v>2</v>
      </c>
      <c r="D231" s="73">
        <v>0</v>
      </c>
      <c r="E231" s="73">
        <v>4</v>
      </c>
      <c r="F231" s="73">
        <v>0</v>
      </c>
      <c r="G231" s="73">
        <v>8</v>
      </c>
      <c r="H231" s="73">
        <v>0</v>
      </c>
      <c r="I231" s="73">
        <v>8</v>
      </c>
      <c r="J231" s="71" t="s">
        <v>77</v>
      </c>
      <c r="K231" s="71" t="s">
        <v>75</v>
      </c>
      <c r="L231" s="71" t="s">
        <v>76</v>
      </c>
      <c r="M231" s="71" t="s">
        <v>75</v>
      </c>
      <c r="N231" s="71" t="s">
        <v>75</v>
      </c>
      <c r="O231" s="72" t="s">
        <v>131</v>
      </c>
      <c r="P231" s="73" t="s">
        <v>8</v>
      </c>
      <c r="Q231" s="74">
        <v>16780</v>
      </c>
      <c r="R231" s="74">
        <v>16948</v>
      </c>
      <c r="S231" s="74">
        <v>18805.5</v>
      </c>
      <c r="T231" s="74">
        <v>19802.2</v>
      </c>
      <c r="U231" s="74">
        <v>20812.099999999999</v>
      </c>
      <c r="V231" s="74">
        <v>21831.9</v>
      </c>
      <c r="W231" s="59">
        <f>Q231+R231+S231+T231+U231+V231</f>
        <v>114979.69999999998</v>
      </c>
      <c r="X231" s="73">
        <v>2019</v>
      </c>
      <c r="Y231" s="11"/>
    </row>
    <row r="232" spans="1:26" ht="27" customHeight="1" x14ac:dyDescent="0.25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6" t="s">
        <v>132</v>
      </c>
      <c r="P232" s="27" t="s">
        <v>28</v>
      </c>
      <c r="Q232" s="44">
        <v>100</v>
      </c>
      <c r="R232" s="44">
        <v>100</v>
      </c>
      <c r="S232" s="44">
        <v>100</v>
      </c>
      <c r="T232" s="28">
        <v>100</v>
      </c>
      <c r="U232" s="28">
        <v>100</v>
      </c>
      <c r="V232" s="28">
        <v>100</v>
      </c>
      <c r="W232" s="29">
        <v>100</v>
      </c>
      <c r="X232" s="27">
        <v>2019</v>
      </c>
    </row>
    <row r="233" spans="1:26" s="5" customFormat="1" ht="40.5" customHeight="1" x14ac:dyDescent="0.25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2" t="s">
        <v>133</v>
      </c>
      <c r="P233" s="73" t="s">
        <v>60</v>
      </c>
      <c r="Q233" s="74" t="s">
        <v>61</v>
      </c>
      <c r="R233" s="74" t="s">
        <v>61</v>
      </c>
      <c r="S233" s="74" t="s">
        <v>61</v>
      </c>
      <c r="T233" s="74" t="s">
        <v>61</v>
      </c>
      <c r="U233" s="74" t="s">
        <v>61</v>
      </c>
      <c r="V233" s="74" t="s">
        <v>61</v>
      </c>
      <c r="W233" s="59" t="s">
        <v>61</v>
      </c>
      <c r="X233" s="73">
        <v>2019</v>
      </c>
      <c r="Z233" s="14"/>
    </row>
    <row r="234" spans="1:26" s="24" customFormat="1" ht="27" customHeight="1" x14ac:dyDescent="0.25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6" t="s">
        <v>134</v>
      </c>
      <c r="P234" s="27" t="s">
        <v>27</v>
      </c>
      <c r="Q234" s="46">
        <v>15</v>
      </c>
      <c r="R234" s="46">
        <v>15</v>
      </c>
      <c r="S234" s="46">
        <v>15</v>
      </c>
      <c r="T234" s="28">
        <v>15</v>
      </c>
      <c r="U234" s="28">
        <v>15</v>
      </c>
      <c r="V234" s="28">
        <v>15</v>
      </c>
      <c r="W234" s="29">
        <f>Q234+R234+S234+T234+U234+V234</f>
        <v>90</v>
      </c>
      <c r="X234" s="27">
        <v>2019</v>
      </c>
      <c r="Z234" s="5"/>
    </row>
    <row r="235" spans="1:26" s="24" customFormat="1" ht="52.5" customHeight="1" x14ac:dyDescent="0.25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2" t="s">
        <v>135</v>
      </c>
      <c r="P235" s="73" t="s">
        <v>60</v>
      </c>
      <c r="Q235" s="74" t="s">
        <v>61</v>
      </c>
      <c r="R235" s="74" t="s">
        <v>61</v>
      </c>
      <c r="S235" s="74" t="s">
        <v>61</v>
      </c>
      <c r="T235" s="74" t="s">
        <v>61</v>
      </c>
      <c r="U235" s="74" t="s">
        <v>61</v>
      </c>
      <c r="V235" s="74" t="s">
        <v>61</v>
      </c>
      <c r="W235" s="59" t="s">
        <v>61</v>
      </c>
      <c r="X235" s="73">
        <v>2019</v>
      </c>
    </row>
    <row r="236" spans="1:26" s="24" customFormat="1" ht="51" x14ac:dyDescent="0.25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6" t="s">
        <v>136</v>
      </c>
      <c r="P236" s="27" t="s">
        <v>32</v>
      </c>
      <c r="Q236" s="46">
        <v>24</v>
      </c>
      <c r="R236" s="46">
        <v>24</v>
      </c>
      <c r="S236" s="46">
        <v>24</v>
      </c>
      <c r="T236" s="28">
        <v>24</v>
      </c>
      <c r="U236" s="28">
        <v>24</v>
      </c>
      <c r="V236" s="28">
        <v>24</v>
      </c>
      <c r="W236" s="29">
        <f>Q236+R236+S236+T236+U236+V236</f>
        <v>144</v>
      </c>
      <c r="X236" s="27">
        <v>2019</v>
      </c>
    </row>
    <row r="237" spans="1:26" s="24" customFormat="1" ht="51" x14ac:dyDescent="0.25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6" t="s">
        <v>137</v>
      </c>
      <c r="P237" s="27" t="s">
        <v>32</v>
      </c>
      <c r="Q237" s="46">
        <v>24</v>
      </c>
      <c r="R237" s="46">
        <v>24</v>
      </c>
      <c r="S237" s="46">
        <v>24</v>
      </c>
      <c r="T237" s="28">
        <v>24</v>
      </c>
      <c r="U237" s="28">
        <v>24</v>
      </c>
      <c r="V237" s="28">
        <v>24</v>
      </c>
      <c r="W237" s="29">
        <f>Q237+R237+S237+T237+U237+V237</f>
        <v>144</v>
      </c>
      <c r="X237" s="27">
        <v>2019</v>
      </c>
    </row>
    <row r="238" spans="1:26" s="24" customFormat="1" ht="40.5" customHeight="1" x14ac:dyDescent="0.25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2" t="s">
        <v>138</v>
      </c>
      <c r="P238" s="73" t="s">
        <v>60</v>
      </c>
      <c r="Q238" s="74" t="s">
        <v>61</v>
      </c>
      <c r="R238" s="74" t="s">
        <v>61</v>
      </c>
      <c r="S238" s="74" t="s">
        <v>61</v>
      </c>
      <c r="T238" s="74" t="s">
        <v>61</v>
      </c>
      <c r="U238" s="74" t="s">
        <v>61</v>
      </c>
      <c r="V238" s="74" t="s">
        <v>61</v>
      </c>
      <c r="W238" s="59" t="s">
        <v>61</v>
      </c>
      <c r="X238" s="73">
        <v>2019</v>
      </c>
    </row>
    <row r="239" spans="1:26" s="24" customFormat="1" ht="27" customHeight="1" x14ac:dyDescent="0.25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6" t="s">
        <v>139</v>
      </c>
      <c r="P239" s="27" t="s">
        <v>32</v>
      </c>
      <c r="Q239" s="46">
        <v>12</v>
      </c>
      <c r="R239" s="46">
        <v>12</v>
      </c>
      <c r="S239" s="46">
        <v>12</v>
      </c>
      <c r="T239" s="28">
        <v>12</v>
      </c>
      <c r="U239" s="28">
        <v>12</v>
      </c>
      <c r="V239" s="28">
        <v>12</v>
      </c>
      <c r="W239" s="29">
        <f>Q239+R239+S239+T239+U239+V239</f>
        <v>72</v>
      </c>
      <c r="X239" s="27">
        <v>2019</v>
      </c>
    </row>
    <row r="240" spans="1:26" s="24" customFormat="1" ht="26.25" customHeight="1" x14ac:dyDescent="0.25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2" t="s">
        <v>140</v>
      </c>
      <c r="P240" s="73" t="s">
        <v>60</v>
      </c>
      <c r="Q240" s="74" t="s">
        <v>61</v>
      </c>
      <c r="R240" s="74" t="s">
        <v>61</v>
      </c>
      <c r="S240" s="74" t="s">
        <v>61</v>
      </c>
      <c r="T240" s="74" t="s">
        <v>61</v>
      </c>
      <c r="U240" s="74" t="s">
        <v>61</v>
      </c>
      <c r="V240" s="74" t="s">
        <v>61</v>
      </c>
      <c r="W240" s="59" t="s">
        <v>61</v>
      </c>
      <c r="X240" s="73">
        <v>2019</v>
      </c>
    </row>
    <row r="241" spans="1:26" s="24" customFormat="1" ht="27" customHeight="1" x14ac:dyDescent="0.25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6" t="s">
        <v>141</v>
      </c>
      <c r="P241" s="27" t="s">
        <v>32</v>
      </c>
      <c r="Q241" s="46">
        <v>4</v>
      </c>
      <c r="R241" s="46">
        <v>4</v>
      </c>
      <c r="S241" s="46">
        <v>4</v>
      </c>
      <c r="T241" s="28">
        <v>4</v>
      </c>
      <c r="U241" s="28">
        <v>4</v>
      </c>
      <c r="V241" s="28">
        <v>4</v>
      </c>
      <c r="W241" s="29">
        <f>Q241+R241+S241+T241+U241+V241</f>
        <v>24</v>
      </c>
      <c r="X241" s="27">
        <v>2019</v>
      </c>
    </row>
    <row r="242" spans="1:26" s="7" customFormat="1" ht="25.5" x14ac:dyDescent="0.25">
      <c r="A242" s="61"/>
      <c r="B242" s="61"/>
      <c r="C242" s="61"/>
      <c r="D242" s="61"/>
      <c r="E242" s="61"/>
      <c r="F242" s="61"/>
      <c r="G242" s="61"/>
      <c r="H242" s="61"/>
      <c r="I242" s="65"/>
      <c r="J242" s="60"/>
      <c r="K242" s="60"/>
      <c r="L242" s="60"/>
      <c r="M242" s="60"/>
      <c r="N242" s="60"/>
      <c r="O242" s="61" t="s">
        <v>190</v>
      </c>
      <c r="P242" s="62" t="s">
        <v>8</v>
      </c>
      <c r="Q242" s="63">
        <f>Q248+Q256+Q259+Q261</f>
        <v>19920</v>
      </c>
      <c r="R242" s="63">
        <f t="shared" ref="R242:V242" si="71">R248+R256+R259</f>
        <v>5000</v>
      </c>
      <c r="S242" s="63">
        <f t="shared" si="71"/>
        <v>5548</v>
      </c>
      <c r="T242" s="63">
        <f t="shared" si="71"/>
        <v>8017</v>
      </c>
      <c r="U242" s="63">
        <f t="shared" si="71"/>
        <v>51858.400000000001</v>
      </c>
      <c r="V242" s="63">
        <f t="shared" si="71"/>
        <v>43015.600000000006</v>
      </c>
      <c r="W242" s="63">
        <f>Q242+R242+S242+T242+U242+V242</f>
        <v>133359</v>
      </c>
      <c r="X242" s="64">
        <v>2019</v>
      </c>
      <c r="Y242" s="12"/>
      <c r="Z242" s="24"/>
    </row>
    <row r="243" spans="1:26" s="5" customFormat="1" ht="25.5" x14ac:dyDescent="0.2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 t="s">
        <v>245</v>
      </c>
      <c r="P243" s="47" t="s">
        <v>32</v>
      </c>
      <c r="Q243" s="44">
        <v>2</v>
      </c>
      <c r="R243" s="44">
        <v>2</v>
      </c>
      <c r="S243" s="44">
        <v>3</v>
      </c>
      <c r="T243" s="28">
        <v>4</v>
      </c>
      <c r="U243" s="28">
        <f t="shared" ref="U243:V243" si="72">U253+U254</f>
        <v>6</v>
      </c>
      <c r="V243" s="28">
        <f t="shared" si="72"/>
        <v>5</v>
      </c>
      <c r="W243" s="29">
        <f>Q243+R243+S243+T243+U243+V243</f>
        <v>22</v>
      </c>
      <c r="X243" s="27">
        <v>2019</v>
      </c>
      <c r="Z243" s="7"/>
    </row>
    <row r="244" spans="1:26" s="5" customFormat="1" ht="25.5" x14ac:dyDescent="0.2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 t="s">
        <v>229</v>
      </c>
      <c r="P244" s="47" t="s">
        <v>32</v>
      </c>
      <c r="Q244" s="44"/>
      <c r="R244" s="44"/>
      <c r="S244" s="44">
        <v>1</v>
      </c>
      <c r="T244" s="28">
        <v>1</v>
      </c>
      <c r="U244" s="28">
        <v>1</v>
      </c>
      <c r="V244" s="28">
        <v>9</v>
      </c>
      <c r="W244" s="29">
        <v>12</v>
      </c>
      <c r="X244" s="27">
        <v>2019</v>
      </c>
    </row>
    <row r="245" spans="1:26" s="5" customFormat="1" ht="40.5" customHeight="1" x14ac:dyDescent="0.2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 t="s">
        <v>230</v>
      </c>
      <c r="P245" s="47" t="s">
        <v>30</v>
      </c>
      <c r="Q245" s="28"/>
      <c r="R245" s="28">
        <v>3</v>
      </c>
      <c r="S245" s="28"/>
      <c r="T245" s="28"/>
      <c r="U245" s="28"/>
      <c r="V245" s="28"/>
      <c r="W245" s="29">
        <f>R245</f>
        <v>3</v>
      </c>
      <c r="X245" s="27">
        <v>2015</v>
      </c>
    </row>
    <row r="246" spans="1:26" s="5" customFormat="1" ht="27" customHeight="1" x14ac:dyDescent="0.2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 t="s">
        <v>231</v>
      </c>
      <c r="P246" s="47" t="s">
        <v>30</v>
      </c>
      <c r="Q246" s="28"/>
      <c r="R246" s="28"/>
      <c r="S246" s="28"/>
      <c r="T246" s="28"/>
      <c r="U246" s="28">
        <v>0.45</v>
      </c>
      <c r="V246" s="28"/>
      <c r="W246" s="29">
        <v>0.45</v>
      </c>
      <c r="X246" s="27">
        <v>2018</v>
      </c>
    </row>
    <row r="247" spans="1:26" s="5" customFormat="1" ht="27" customHeight="1" x14ac:dyDescent="0.2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 t="s">
        <v>244</v>
      </c>
      <c r="P247" s="47" t="s">
        <v>32</v>
      </c>
      <c r="Q247" s="44">
        <v>2</v>
      </c>
      <c r="R247" s="44"/>
      <c r="S247" s="44"/>
      <c r="T247" s="28"/>
      <c r="U247" s="28"/>
      <c r="V247" s="28"/>
      <c r="W247" s="29">
        <f>Q247+R247+S247+T247+U247+V247</f>
        <v>2</v>
      </c>
      <c r="X247" s="27">
        <v>2014</v>
      </c>
    </row>
    <row r="248" spans="1:26" ht="52.5" customHeight="1" x14ac:dyDescent="0.25">
      <c r="A248" s="73">
        <v>0</v>
      </c>
      <c r="B248" s="73">
        <v>1</v>
      </c>
      <c r="C248" s="73">
        <v>2</v>
      </c>
      <c r="D248" s="73">
        <v>0</v>
      </c>
      <c r="E248" s="73">
        <v>4</v>
      </c>
      <c r="F248" s="73">
        <v>0</v>
      </c>
      <c r="G248" s="73">
        <v>8</v>
      </c>
      <c r="H248" s="73">
        <v>0</v>
      </c>
      <c r="I248" s="73">
        <v>8</v>
      </c>
      <c r="J248" s="71" t="s">
        <v>77</v>
      </c>
      <c r="K248" s="71" t="s">
        <v>75</v>
      </c>
      <c r="L248" s="71" t="s">
        <v>77</v>
      </c>
      <c r="M248" s="71" t="s">
        <v>75</v>
      </c>
      <c r="N248" s="71" t="s">
        <v>76</v>
      </c>
      <c r="O248" s="72" t="s">
        <v>227</v>
      </c>
      <c r="P248" s="73" t="s">
        <v>8</v>
      </c>
      <c r="Q248" s="74">
        <v>4920</v>
      </c>
      <c r="R248" s="74">
        <v>3788.2</v>
      </c>
      <c r="S248" s="74">
        <v>5548</v>
      </c>
      <c r="T248" s="74">
        <f>5842+2175</f>
        <v>8017</v>
      </c>
      <c r="U248" s="74">
        <f>6139.9+45718.5</f>
        <v>51858.400000000001</v>
      </c>
      <c r="V248" s="74">
        <f>6440.8-2850+36574.8</f>
        <v>40165.600000000006</v>
      </c>
      <c r="W248" s="59">
        <f t="shared" ref="W248:W253" si="73">Q248+R248+S248+T248+U248+V248</f>
        <v>114297.20000000001</v>
      </c>
      <c r="X248" s="73">
        <v>2019</v>
      </c>
      <c r="Z248" s="5"/>
    </row>
    <row r="249" spans="1:26" ht="13.35" hidden="1" customHeight="1" x14ac:dyDescent="0.25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6" t="s">
        <v>1</v>
      </c>
      <c r="P249" s="27" t="s">
        <v>8</v>
      </c>
      <c r="Q249" s="28">
        <v>28770</v>
      </c>
      <c r="R249" s="28">
        <v>29057</v>
      </c>
      <c r="S249" s="28">
        <f t="shared" ref="S249:S252" si="74">R249*110.96%</f>
        <v>32241.647199999999</v>
      </c>
      <c r="T249" s="29">
        <f>S249*105.3%</f>
        <v>33950.454501599997</v>
      </c>
      <c r="U249" s="29">
        <f t="shared" si="69"/>
        <v>35681.927681181594</v>
      </c>
      <c r="V249" s="29">
        <f t="shared" si="70"/>
        <v>37430.342137559499</v>
      </c>
      <c r="W249" s="29">
        <f t="shared" si="73"/>
        <v>197131.37152034108</v>
      </c>
      <c r="X249" s="27">
        <v>2019</v>
      </c>
    </row>
    <row r="250" spans="1:26" ht="13.35" hidden="1" customHeight="1" x14ac:dyDescent="0.25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6"/>
      <c r="P250" s="27" t="s">
        <v>8</v>
      </c>
      <c r="Q250" s="28">
        <v>28770</v>
      </c>
      <c r="R250" s="28">
        <v>29057</v>
      </c>
      <c r="S250" s="28">
        <f t="shared" si="74"/>
        <v>32241.647199999999</v>
      </c>
      <c r="T250" s="29">
        <f>S250*105.3%</f>
        <v>33950.454501599997</v>
      </c>
      <c r="U250" s="29">
        <f t="shared" si="69"/>
        <v>35681.927681181594</v>
      </c>
      <c r="V250" s="29">
        <f t="shared" si="70"/>
        <v>37430.342137559499</v>
      </c>
      <c r="W250" s="29">
        <f t="shared" si="73"/>
        <v>197131.37152034108</v>
      </c>
      <c r="X250" s="27">
        <v>2019</v>
      </c>
    </row>
    <row r="251" spans="1:26" ht="13.35" hidden="1" customHeight="1" x14ac:dyDescent="0.25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6" t="s">
        <v>5</v>
      </c>
      <c r="P251" s="27" t="s">
        <v>8</v>
      </c>
      <c r="Q251" s="28">
        <v>28770</v>
      </c>
      <c r="R251" s="28">
        <v>29057</v>
      </c>
      <c r="S251" s="28">
        <f t="shared" si="74"/>
        <v>32241.647199999999</v>
      </c>
      <c r="T251" s="29">
        <f>S251*105.3%</f>
        <v>33950.454501599997</v>
      </c>
      <c r="U251" s="29">
        <f t="shared" si="69"/>
        <v>35681.927681181594</v>
      </c>
      <c r="V251" s="29">
        <f t="shared" si="70"/>
        <v>37430.342137559499</v>
      </c>
      <c r="W251" s="29">
        <f t="shared" si="73"/>
        <v>197131.37152034108</v>
      </c>
      <c r="X251" s="27">
        <v>2019</v>
      </c>
    </row>
    <row r="252" spans="1:26" ht="13.35" hidden="1" customHeight="1" x14ac:dyDescent="0.2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 t="s">
        <v>7</v>
      </c>
      <c r="P252" s="27" t="s">
        <v>8</v>
      </c>
      <c r="Q252" s="28">
        <v>28770</v>
      </c>
      <c r="R252" s="28">
        <v>29057</v>
      </c>
      <c r="S252" s="28">
        <f t="shared" si="74"/>
        <v>32241.647199999999</v>
      </c>
      <c r="T252" s="29">
        <f>S252*105.3%</f>
        <v>33950.454501599997</v>
      </c>
      <c r="U252" s="29">
        <f t="shared" si="69"/>
        <v>35681.927681181594</v>
      </c>
      <c r="V252" s="29">
        <f t="shared" si="70"/>
        <v>37430.342137559499</v>
      </c>
      <c r="W252" s="29">
        <f t="shared" si="73"/>
        <v>197131.37152034108</v>
      </c>
      <c r="X252" s="27">
        <v>2019</v>
      </c>
    </row>
    <row r="253" spans="1:26" ht="40.5" customHeight="1" x14ac:dyDescent="0.25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6" t="s">
        <v>142</v>
      </c>
      <c r="P253" s="27" t="s">
        <v>32</v>
      </c>
      <c r="Q253" s="44">
        <v>2</v>
      </c>
      <c r="R253" s="44">
        <v>2</v>
      </c>
      <c r="S253" s="44">
        <v>2</v>
      </c>
      <c r="T253" s="28">
        <v>1</v>
      </c>
      <c r="U253" s="28">
        <v>5</v>
      </c>
      <c r="V253" s="28">
        <v>4</v>
      </c>
      <c r="W253" s="29">
        <f t="shared" si="73"/>
        <v>16</v>
      </c>
      <c r="X253" s="27">
        <v>2019</v>
      </c>
    </row>
    <row r="254" spans="1:26" ht="40.5" customHeight="1" x14ac:dyDescent="0.25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6" t="s">
        <v>143</v>
      </c>
      <c r="P254" s="27" t="s">
        <v>33</v>
      </c>
      <c r="Q254" s="44"/>
      <c r="R254" s="44"/>
      <c r="S254" s="44">
        <v>1</v>
      </c>
      <c r="T254" s="28">
        <v>3</v>
      </c>
      <c r="U254" s="28">
        <v>1</v>
      </c>
      <c r="V254" s="28">
        <v>1</v>
      </c>
      <c r="W254" s="29">
        <v>6</v>
      </c>
      <c r="X254" s="27">
        <v>2019</v>
      </c>
    </row>
    <row r="255" spans="1:26" ht="52.5" customHeight="1" x14ac:dyDescent="0.25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6" t="s">
        <v>144</v>
      </c>
      <c r="P255" s="27" t="s">
        <v>32</v>
      </c>
      <c r="Q255" s="44"/>
      <c r="R255" s="44"/>
      <c r="S255" s="44">
        <v>1</v>
      </c>
      <c r="T255" s="28">
        <v>1</v>
      </c>
      <c r="U255" s="28">
        <v>1</v>
      </c>
      <c r="V255" s="28">
        <v>9</v>
      </c>
      <c r="W255" s="29">
        <v>12</v>
      </c>
      <c r="X255" s="27">
        <v>2019</v>
      </c>
    </row>
    <row r="256" spans="1:26" ht="40.5" customHeight="1" x14ac:dyDescent="0.25">
      <c r="A256" s="73">
        <v>0</v>
      </c>
      <c r="B256" s="73">
        <v>1</v>
      </c>
      <c r="C256" s="73">
        <v>2</v>
      </c>
      <c r="D256" s="73">
        <v>0</v>
      </c>
      <c r="E256" s="73">
        <v>4</v>
      </c>
      <c r="F256" s="73">
        <v>0</v>
      </c>
      <c r="G256" s="73">
        <v>8</v>
      </c>
      <c r="H256" s="73">
        <v>0</v>
      </c>
      <c r="I256" s="73">
        <v>8</v>
      </c>
      <c r="J256" s="71" t="s">
        <v>77</v>
      </c>
      <c r="K256" s="71" t="s">
        <v>75</v>
      </c>
      <c r="L256" s="71" t="s">
        <v>77</v>
      </c>
      <c r="M256" s="71" t="s">
        <v>75</v>
      </c>
      <c r="N256" s="71" t="s">
        <v>75</v>
      </c>
      <c r="O256" s="72" t="s">
        <v>145</v>
      </c>
      <c r="P256" s="73" t="s">
        <v>8</v>
      </c>
      <c r="Q256" s="74"/>
      <c r="R256" s="74">
        <v>1211.8</v>
      </c>
      <c r="S256" s="74"/>
      <c r="T256" s="74"/>
      <c r="U256" s="74"/>
      <c r="V256" s="74"/>
      <c r="W256" s="59">
        <f t="shared" ref="W256:W268" si="75">Q256+R256+S256+T256+U256+V256</f>
        <v>1211.8</v>
      </c>
      <c r="X256" s="73">
        <v>2015</v>
      </c>
    </row>
    <row r="257" spans="1:26" ht="40.5" customHeight="1" x14ac:dyDescent="0.25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6" t="s">
        <v>146</v>
      </c>
      <c r="P257" s="27" t="s">
        <v>30</v>
      </c>
      <c r="Q257" s="28"/>
      <c r="R257" s="28">
        <v>3</v>
      </c>
      <c r="S257" s="28"/>
      <c r="T257" s="28"/>
      <c r="U257" s="28"/>
      <c r="V257" s="28"/>
      <c r="W257" s="29">
        <f t="shared" si="75"/>
        <v>3</v>
      </c>
      <c r="X257" s="27">
        <v>2015</v>
      </c>
    </row>
    <row r="258" spans="1:26" ht="27" customHeight="1" x14ac:dyDescent="0.25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6" t="s">
        <v>147</v>
      </c>
      <c r="P258" s="27" t="s">
        <v>35</v>
      </c>
      <c r="Q258" s="28"/>
      <c r="R258" s="28"/>
      <c r="S258" s="28"/>
      <c r="T258" s="28"/>
      <c r="U258" s="28">
        <v>27.8</v>
      </c>
      <c r="V258" s="28"/>
      <c r="W258" s="29">
        <f t="shared" si="75"/>
        <v>27.8</v>
      </c>
      <c r="X258" s="27">
        <v>2018</v>
      </c>
    </row>
    <row r="259" spans="1:26" ht="51.75" customHeight="1" x14ac:dyDescent="0.25">
      <c r="A259" s="73">
        <v>0</v>
      </c>
      <c r="B259" s="73">
        <v>1</v>
      </c>
      <c r="C259" s="73">
        <v>2</v>
      </c>
      <c r="D259" s="73">
        <v>0</v>
      </c>
      <c r="E259" s="73">
        <v>4</v>
      </c>
      <c r="F259" s="73">
        <v>0</v>
      </c>
      <c r="G259" s="73">
        <v>8</v>
      </c>
      <c r="H259" s="73">
        <v>0</v>
      </c>
      <c r="I259" s="73">
        <v>8</v>
      </c>
      <c r="J259" s="71" t="s">
        <v>77</v>
      </c>
      <c r="K259" s="71" t="s">
        <v>75</v>
      </c>
      <c r="L259" s="71" t="s">
        <v>77</v>
      </c>
      <c r="M259" s="71" t="s">
        <v>75</v>
      </c>
      <c r="N259" s="71" t="s">
        <v>75</v>
      </c>
      <c r="O259" s="72" t="s">
        <v>164</v>
      </c>
      <c r="P259" s="73" t="s">
        <v>8</v>
      </c>
      <c r="Q259" s="74"/>
      <c r="R259" s="74"/>
      <c r="S259" s="74"/>
      <c r="T259" s="74"/>
      <c r="U259" s="74"/>
      <c r="V259" s="74">
        <v>2850</v>
      </c>
      <c r="W259" s="59">
        <f t="shared" si="75"/>
        <v>2850</v>
      </c>
      <c r="X259" s="73">
        <v>2019</v>
      </c>
    </row>
    <row r="260" spans="1:26" ht="27" customHeight="1" x14ac:dyDescent="0.25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6" t="s">
        <v>148</v>
      </c>
      <c r="P260" s="27" t="s">
        <v>73</v>
      </c>
      <c r="Q260" s="28"/>
      <c r="R260" s="28"/>
      <c r="S260" s="28"/>
      <c r="T260" s="28"/>
      <c r="U260" s="28"/>
      <c r="V260" s="28">
        <v>100</v>
      </c>
      <c r="W260" s="29">
        <f t="shared" si="75"/>
        <v>100</v>
      </c>
      <c r="X260" s="27">
        <v>2019</v>
      </c>
    </row>
    <row r="261" spans="1:26" s="117" customFormat="1" ht="38.25" x14ac:dyDescent="0.25">
      <c r="A261" s="71" t="s">
        <v>75</v>
      </c>
      <c r="B261" s="71" t="s">
        <v>76</v>
      </c>
      <c r="C261" s="71" t="s">
        <v>77</v>
      </c>
      <c r="D261" s="71" t="s">
        <v>75</v>
      </c>
      <c r="E261" s="71" t="s">
        <v>161</v>
      </c>
      <c r="F261" s="71" t="s">
        <v>75</v>
      </c>
      <c r="G261" s="71" t="s">
        <v>159</v>
      </c>
      <c r="H261" s="71" t="s">
        <v>75</v>
      </c>
      <c r="I261" s="71" t="s">
        <v>159</v>
      </c>
      <c r="J261" s="71" t="s">
        <v>77</v>
      </c>
      <c r="K261" s="71" t="s">
        <v>75</v>
      </c>
      <c r="L261" s="71" t="s">
        <v>75</v>
      </c>
      <c r="M261" s="71" t="s">
        <v>75</v>
      </c>
      <c r="N261" s="71" t="s">
        <v>75</v>
      </c>
      <c r="O261" s="72" t="s">
        <v>246</v>
      </c>
      <c r="P261" s="81" t="s">
        <v>8</v>
      </c>
      <c r="Q261" s="119">
        <f>Q262+Q263+Q264</f>
        <v>15000</v>
      </c>
      <c r="R261" s="74"/>
      <c r="S261" s="74"/>
      <c r="T261" s="74"/>
      <c r="U261" s="74"/>
      <c r="V261" s="74"/>
      <c r="W261" s="59">
        <f t="shared" ref="W261" si="76">Q261+R261+S261+T261+U261+V261</f>
        <v>15000</v>
      </c>
      <c r="X261" s="73">
        <v>2014</v>
      </c>
      <c r="Z261" s="14"/>
    </row>
    <row r="262" spans="1:26" s="112" customFormat="1" ht="38.25" x14ac:dyDescent="0.25">
      <c r="A262" s="71" t="s">
        <v>75</v>
      </c>
      <c r="B262" s="71" t="s">
        <v>76</v>
      </c>
      <c r="C262" s="71" t="s">
        <v>77</v>
      </c>
      <c r="D262" s="71" t="s">
        <v>75</v>
      </c>
      <c r="E262" s="71" t="s">
        <v>161</v>
      </c>
      <c r="F262" s="71" t="s">
        <v>75</v>
      </c>
      <c r="G262" s="71" t="s">
        <v>159</v>
      </c>
      <c r="H262" s="71" t="s">
        <v>75</v>
      </c>
      <c r="I262" s="71" t="s">
        <v>159</v>
      </c>
      <c r="J262" s="71" t="s">
        <v>77</v>
      </c>
      <c r="K262" s="71" t="s">
        <v>75</v>
      </c>
      <c r="L262" s="71" t="s">
        <v>77</v>
      </c>
      <c r="M262" s="71" t="s">
        <v>75</v>
      </c>
      <c r="N262" s="71" t="s">
        <v>77</v>
      </c>
      <c r="O262" s="72" t="s">
        <v>246</v>
      </c>
      <c r="P262" s="81" t="s">
        <v>8</v>
      </c>
      <c r="Q262" s="74">
        <v>3750</v>
      </c>
      <c r="R262" s="74"/>
      <c r="S262" s="74"/>
      <c r="T262" s="74"/>
      <c r="U262" s="74"/>
      <c r="V262" s="74"/>
      <c r="W262" s="59">
        <f t="shared" si="75"/>
        <v>3750</v>
      </c>
      <c r="X262" s="73">
        <v>2014</v>
      </c>
      <c r="Z262" s="117"/>
    </row>
    <row r="263" spans="1:26" s="117" customFormat="1" ht="38.25" x14ac:dyDescent="0.25">
      <c r="A263" s="71" t="s">
        <v>75</v>
      </c>
      <c r="B263" s="71" t="s">
        <v>76</v>
      </c>
      <c r="C263" s="71" t="s">
        <v>77</v>
      </c>
      <c r="D263" s="71" t="s">
        <v>75</v>
      </c>
      <c r="E263" s="71" t="s">
        <v>161</v>
      </c>
      <c r="F263" s="71" t="s">
        <v>75</v>
      </c>
      <c r="G263" s="71" t="s">
        <v>159</v>
      </c>
      <c r="H263" s="71" t="s">
        <v>75</v>
      </c>
      <c r="I263" s="71" t="s">
        <v>159</v>
      </c>
      <c r="J263" s="71" t="s">
        <v>77</v>
      </c>
      <c r="K263" s="71" t="s">
        <v>186</v>
      </c>
      <c r="L263" s="71" t="s">
        <v>163</v>
      </c>
      <c r="M263" s="71" t="s">
        <v>158</v>
      </c>
      <c r="N263" s="71" t="s">
        <v>76</v>
      </c>
      <c r="O263" s="72" t="s">
        <v>246</v>
      </c>
      <c r="P263" s="81" t="s">
        <v>8</v>
      </c>
      <c r="Q263" s="119">
        <v>3750</v>
      </c>
      <c r="R263" s="74"/>
      <c r="S263" s="74"/>
      <c r="T263" s="74"/>
      <c r="U263" s="74"/>
      <c r="V263" s="74"/>
      <c r="W263" s="59">
        <f t="shared" ref="W263:W264" si="77">Q263+R263+S263+T263+U263+V263</f>
        <v>3750</v>
      </c>
      <c r="X263" s="73">
        <v>2014</v>
      </c>
      <c r="Z263" s="112"/>
    </row>
    <row r="264" spans="1:26" s="117" customFormat="1" ht="38.25" x14ac:dyDescent="0.25">
      <c r="A264" s="71" t="s">
        <v>75</v>
      </c>
      <c r="B264" s="71" t="s">
        <v>76</v>
      </c>
      <c r="C264" s="71" t="s">
        <v>77</v>
      </c>
      <c r="D264" s="71" t="s">
        <v>75</v>
      </c>
      <c r="E264" s="71" t="s">
        <v>161</v>
      </c>
      <c r="F264" s="71" t="s">
        <v>75</v>
      </c>
      <c r="G264" s="71" t="s">
        <v>159</v>
      </c>
      <c r="H264" s="71" t="s">
        <v>75</v>
      </c>
      <c r="I264" s="71" t="s">
        <v>159</v>
      </c>
      <c r="J264" s="71" t="s">
        <v>77</v>
      </c>
      <c r="K264" s="71" t="s">
        <v>158</v>
      </c>
      <c r="L264" s="71" t="s">
        <v>75</v>
      </c>
      <c r="M264" s="71" t="s">
        <v>77</v>
      </c>
      <c r="N264" s="71" t="s">
        <v>186</v>
      </c>
      <c r="O264" s="72" t="s">
        <v>246</v>
      </c>
      <c r="P264" s="81" t="s">
        <v>8</v>
      </c>
      <c r="Q264" s="119">
        <v>7500</v>
      </c>
      <c r="R264" s="74"/>
      <c r="S264" s="74"/>
      <c r="T264" s="74"/>
      <c r="U264" s="74"/>
      <c r="V264" s="74"/>
      <c r="W264" s="59">
        <f t="shared" si="77"/>
        <v>7500</v>
      </c>
      <c r="X264" s="73">
        <v>2014</v>
      </c>
    </row>
    <row r="265" spans="1:26" s="23" customFormat="1" ht="27" customHeight="1" x14ac:dyDescent="0.2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 t="s">
        <v>242</v>
      </c>
      <c r="P265" s="47" t="s">
        <v>27</v>
      </c>
      <c r="Q265" s="46">
        <v>2</v>
      </c>
      <c r="R265" s="46"/>
      <c r="S265" s="46"/>
      <c r="T265" s="28"/>
      <c r="U265" s="28"/>
      <c r="V265" s="28"/>
      <c r="W265" s="29">
        <f t="shared" si="75"/>
        <v>2</v>
      </c>
      <c r="X265" s="27">
        <v>2014</v>
      </c>
      <c r="Z265" s="117"/>
    </row>
    <row r="266" spans="1:26" s="20" customFormat="1" ht="66.75" customHeight="1" x14ac:dyDescent="0.25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6" t="s">
        <v>165</v>
      </c>
      <c r="P266" s="67" t="s">
        <v>60</v>
      </c>
      <c r="Q266" s="68" t="s">
        <v>61</v>
      </c>
      <c r="R266" s="69" t="s">
        <v>61</v>
      </c>
      <c r="S266" s="68" t="s">
        <v>61</v>
      </c>
      <c r="T266" s="69" t="s">
        <v>61</v>
      </c>
      <c r="U266" s="68" t="s">
        <v>61</v>
      </c>
      <c r="V266" s="69" t="s">
        <v>61</v>
      </c>
      <c r="W266" s="69" t="s">
        <v>61</v>
      </c>
      <c r="X266" s="70">
        <v>2019</v>
      </c>
      <c r="Z266" s="23"/>
    </row>
    <row r="267" spans="1:26" s="20" customFormat="1" ht="27" customHeight="1" x14ac:dyDescent="0.25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49" t="s">
        <v>68</v>
      </c>
      <c r="P267" s="50" t="s">
        <v>27</v>
      </c>
      <c r="Q267" s="51">
        <v>113</v>
      </c>
      <c r="R267" s="52">
        <v>113</v>
      </c>
      <c r="S267" s="51">
        <v>113</v>
      </c>
      <c r="T267" s="54">
        <v>113</v>
      </c>
      <c r="U267" s="53">
        <v>113</v>
      </c>
      <c r="V267" s="54">
        <v>113</v>
      </c>
      <c r="W267" s="54">
        <f t="shared" si="75"/>
        <v>678</v>
      </c>
      <c r="X267" s="48">
        <v>2019</v>
      </c>
    </row>
    <row r="268" spans="1:26" s="20" customFormat="1" ht="38.85" customHeight="1" x14ac:dyDescent="0.25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49" t="s">
        <v>69</v>
      </c>
      <c r="P268" s="50" t="s">
        <v>8</v>
      </c>
      <c r="Q268" s="53">
        <v>110.5</v>
      </c>
      <c r="R268" s="54">
        <v>110.5</v>
      </c>
      <c r="S268" s="53">
        <v>110.5</v>
      </c>
      <c r="T268" s="54">
        <v>110.5</v>
      </c>
      <c r="U268" s="53">
        <v>110.5</v>
      </c>
      <c r="V268" s="54">
        <v>110.5</v>
      </c>
      <c r="W268" s="54">
        <f t="shared" si="75"/>
        <v>663</v>
      </c>
      <c r="X268" s="48">
        <v>2019</v>
      </c>
    </row>
    <row r="269" spans="1:26" s="20" customFormat="1" ht="25.5" x14ac:dyDescent="0.25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5" t="s">
        <v>149</v>
      </c>
      <c r="P269" s="76" t="s">
        <v>60</v>
      </c>
      <c r="Q269" s="77" t="s">
        <v>61</v>
      </c>
      <c r="R269" s="77" t="s">
        <v>61</v>
      </c>
      <c r="S269" s="77" t="s">
        <v>61</v>
      </c>
      <c r="T269" s="77" t="s">
        <v>61</v>
      </c>
      <c r="U269" s="77" t="s">
        <v>61</v>
      </c>
      <c r="V269" s="77" t="s">
        <v>61</v>
      </c>
      <c r="W269" s="77" t="s">
        <v>61</v>
      </c>
      <c r="X269" s="78">
        <v>2019</v>
      </c>
    </row>
    <row r="270" spans="1:26" s="20" customFormat="1" ht="40.5" customHeight="1" x14ac:dyDescent="0.25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49" t="s">
        <v>150</v>
      </c>
      <c r="P270" s="50" t="s">
        <v>27</v>
      </c>
      <c r="Q270" s="51">
        <v>5</v>
      </c>
      <c r="R270" s="52">
        <v>5</v>
      </c>
      <c r="S270" s="51">
        <v>5</v>
      </c>
      <c r="T270" s="54">
        <v>5</v>
      </c>
      <c r="U270" s="53">
        <v>5</v>
      </c>
      <c r="V270" s="54">
        <v>5</v>
      </c>
      <c r="W270" s="54">
        <f>Q270+R270+S270+T270+U270+V270</f>
        <v>30</v>
      </c>
      <c r="X270" s="48">
        <v>2019</v>
      </c>
    </row>
    <row r="271" spans="1:26" s="20" customFormat="1" ht="40.5" customHeight="1" x14ac:dyDescent="0.25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5" t="s">
        <v>151</v>
      </c>
      <c r="P271" s="76" t="s">
        <v>60</v>
      </c>
      <c r="Q271" s="77" t="s">
        <v>61</v>
      </c>
      <c r="R271" s="77" t="s">
        <v>61</v>
      </c>
      <c r="S271" s="77" t="s">
        <v>61</v>
      </c>
      <c r="T271" s="77" t="s">
        <v>61</v>
      </c>
      <c r="U271" s="77" t="s">
        <v>61</v>
      </c>
      <c r="V271" s="77" t="s">
        <v>61</v>
      </c>
      <c r="W271" s="77" t="s">
        <v>61</v>
      </c>
      <c r="X271" s="78">
        <v>2019</v>
      </c>
    </row>
    <row r="272" spans="1:26" s="20" customFormat="1" ht="40.5" customHeight="1" x14ac:dyDescent="0.25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49" t="s">
        <v>152</v>
      </c>
      <c r="P272" s="50" t="s">
        <v>27</v>
      </c>
      <c r="Q272" s="51">
        <v>108</v>
      </c>
      <c r="R272" s="52">
        <v>108</v>
      </c>
      <c r="S272" s="51">
        <v>108</v>
      </c>
      <c r="T272" s="54">
        <v>108</v>
      </c>
      <c r="U272" s="53">
        <v>108</v>
      </c>
      <c r="V272" s="54">
        <v>108</v>
      </c>
      <c r="W272" s="54">
        <f>Q272+R272+S272+T272+U272+V272</f>
        <v>648</v>
      </c>
      <c r="X272" s="113">
        <v>2019</v>
      </c>
    </row>
    <row r="273" spans="1:26" s="20" customFormat="1" ht="38.25" x14ac:dyDescent="0.25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5" t="s">
        <v>153</v>
      </c>
      <c r="P273" s="76" t="s">
        <v>60</v>
      </c>
      <c r="Q273" s="77" t="s">
        <v>61</v>
      </c>
      <c r="R273" s="77" t="s">
        <v>61</v>
      </c>
      <c r="S273" s="77" t="s">
        <v>61</v>
      </c>
      <c r="T273" s="77" t="s">
        <v>61</v>
      </c>
      <c r="U273" s="77" t="s">
        <v>61</v>
      </c>
      <c r="V273" s="77" t="s">
        <v>61</v>
      </c>
      <c r="W273" s="77" t="s">
        <v>61</v>
      </c>
      <c r="X273" s="78">
        <v>2019</v>
      </c>
    </row>
    <row r="274" spans="1:26" s="20" customFormat="1" ht="41.1" customHeight="1" x14ac:dyDescent="0.25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49" t="s">
        <v>154</v>
      </c>
      <c r="P274" s="50" t="s">
        <v>27</v>
      </c>
      <c r="Q274" s="51">
        <v>815</v>
      </c>
      <c r="R274" s="52">
        <v>815</v>
      </c>
      <c r="S274" s="51">
        <v>815</v>
      </c>
      <c r="T274" s="54">
        <v>815</v>
      </c>
      <c r="U274" s="53">
        <v>815</v>
      </c>
      <c r="V274" s="54">
        <v>815</v>
      </c>
      <c r="W274" s="54">
        <f>Q274+R274+S274+T274+U274+V274</f>
        <v>4890</v>
      </c>
      <c r="X274" s="48">
        <v>2019</v>
      </c>
    </row>
    <row r="275" spans="1:26" s="5" customFormat="1" ht="30" customHeight="1" x14ac:dyDescent="0.25">
      <c r="A275" s="13"/>
      <c r="B275" s="13"/>
      <c r="C275" s="13"/>
      <c r="D275" s="13"/>
      <c r="E275" s="13"/>
      <c r="F275" s="13"/>
      <c r="G275" s="13"/>
      <c r="H275" s="1"/>
      <c r="I275" s="13"/>
      <c r="J275" s="13"/>
      <c r="K275" s="13"/>
      <c r="L275" s="13"/>
      <c r="M275" s="13"/>
      <c r="N275" s="13"/>
      <c r="O275" s="85" t="s">
        <v>19</v>
      </c>
      <c r="P275" s="3" t="s">
        <v>8</v>
      </c>
      <c r="Q275" s="56">
        <f t="shared" ref="Q275:W275" si="78">Q277+Q278</f>
        <v>41792.9</v>
      </c>
      <c r="R275" s="56">
        <f t="shared" si="78"/>
        <v>41792.9</v>
      </c>
      <c r="S275" s="56">
        <f t="shared" si="78"/>
        <v>42055.9</v>
      </c>
      <c r="T275" s="56">
        <f t="shared" si="78"/>
        <v>44284.9</v>
      </c>
      <c r="U275" s="56">
        <f t="shared" si="78"/>
        <v>46543.399999999994</v>
      </c>
      <c r="V275" s="56">
        <f t="shared" si="78"/>
        <v>48823.976800000004</v>
      </c>
      <c r="W275" s="56">
        <f t="shared" si="78"/>
        <v>265293.9768</v>
      </c>
      <c r="X275" s="57">
        <v>2019</v>
      </c>
      <c r="Z275" s="20"/>
    </row>
    <row r="276" spans="1:26" s="23" customFormat="1" ht="47.85" customHeight="1" x14ac:dyDescent="0.25">
      <c r="A276" s="26"/>
      <c r="B276" s="26"/>
      <c r="C276" s="26"/>
      <c r="D276" s="26"/>
      <c r="E276" s="26"/>
      <c r="F276" s="26"/>
      <c r="G276" s="26"/>
      <c r="H276" s="35"/>
      <c r="I276" s="26"/>
      <c r="J276" s="26"/>
      <c r="K276" s="26"/>
      <c r="L276" s="26"/>
      <c r="M276" s="26"/>
      <c r="N276" s="26"/>
      <c r="O276" s="98" t="s">
        <v>234</v>
      </c>
      <c r="P276" s="37"/>
      <c r="Q276" s="29"/>
      <c r="R276" s="29"/>
      <c r="S276" s="29"/>
      <c r="T276" s="29"/>
      <c r="U276" s="29"/>
      <c r="V276" s="29"/>
      <c r="W276" s="29"/>
      <c r="X276" s="27"/>
      <c r="Z276" s="5"/>
    </row>
    <row r="277" spans="1:26" s="8" customFormat="1" ht="26.25" customHeight="1" x14ac:dyDescent="0.25">
      <c r="A277" s="71" t="s">
        <v>75</v>
      </c>
      <c r="B277" s="71" t="s">
        <v>76</v>
      </c>
      <c r="C277" s="71" t="s">
        <v>77</v>
      </c>
      <c r="D277" s="71" t="s">
        <v>75</v>
      </c>
      <c r="E277" s="71" t="s">
        <v>158</v>
      </c>
      <c r="F277" s="71" t="s">
        <v>75</v>
      </c>
      <c r="G277" s="71" t="s">
        <v>158</v>
      </c>
      <c r="H277" s="71" t="s">
        <v>75</v>
      </c>
      <c r="I277" s="71" t="s">
        <v>159</v>
      </c>
      <c r="J277" s="71" t="s">
        <v>160</v>
      </c>
      <c r="K277" s="71" t="s">
        <v>75</v>
      </c>
      <c r="L277" s="71" t="s">
        <v>158</v>
      </c>
      <c r="M277" s="71" t="s">
        <v>75</v>
      </c>
      <c r="N277" s="71" t="s">
        <v>75</v>
      </c>
      <c r="O277" s="72" t="s">
        <v>233</v>
      </c>
      <c r="P277" s="73" t="s">
        <v>8</v>
      </c>
      <c r="Q277" s="74">
        <f>37337+4200</f>
        <v>41537</v>
      </c>
      <c r="R277" s="74">
        <v>41537</v>
      </c>
      <c r="S277" s="74">
        <v>41800</v>
      </c>
      <c r="T277" s="74">
        <v>44015.4</v>
      </c>
      <c r="U277" s="74">
        <v>46260.2</v>
      </c>
      <c r="V277" s="74">
        <v>48526.9</v>
      </c>
      <c r="W277" s="59">
        <f t="shared" ref="W277:W308" si="79">Q277+R277+S277+T277+U277+V277</f>
        <v>263676.5</v>
      </c>
      <c r="X277" s="73">
        <v>2019</v>
      </c>
      <c r="Y277" s="17"/>
      <c r="Z277" s="23"/>
    </row>
    <row r="278" spans="1:26" s="5" customFormat="1" ht="76.5" x14ac:dyDescent="0.25">
      <c r="A278" s="71" t="s">
        <v>75</v>
      </c>
      <c r="B278" s="71" t="s">
        <v>76</v>
      </c>
      <c r="C278" s="71" t="s">
        <v>77</v>
      </c>
      <c r="D278" s="71" t="s">
        <v>75</v>
      </c>
      <c r="E278" s="71" t="s">
        <v>158</v>
      </c>
      <c r="F278" s="71" t="s">
        <v>75</v>
      </c>
      <c r="G278" s="71" t="s">
        <v>158</v>
      </c>
      <c r="H278" s="71" t="s">
        <v>75</v>
      </c>
      <c r="I278" s="71" t="s">
        <v>159</v>
      </c>
      <c r="J278" s="71" t="s">
        <v>160</v>
      </c>
      <c r="K278" s="71" t="s">
        <v>186</v>
      </c>
      <c r="L278" s="71" t="s">
        <v>158</v>
      </c>
      <c r="M278" s="71" t="s">
        <v>77</v>
      </c>
      <c r="N278" s="71" t="s">
        <v>77</v>
      </c>
      <c r="O278" s="72" t="s">
        <v>232</v>
      </c>
      <c r="P278" s="73" t="s">
        <v>8</v>
      </c>
      <c r="Q278" s="79">
        <v>255.9</v>
      </c>
      <c r="R278" s="79">
        <v>255.9</v>
      </c>
      <c r="S278" s="79">
        <v>255.9</v>
      </c>
      <c r="T278" s="79">
        <v>269.5</v>
      </c>
      <c r="U278" s="79">
        <v>283.2</v>
      </c>
      <c r="V278" s="79">
        <f t="shared" ref="V278" si="80">U278*104.9%</f>
        <v>297.07680000000005</v>
      </c>
      <c r="W278" s="80">
        <f t="shared" si="79"/>
        <v>1617.4768000000001</v>
      </c>
      <c r="X278" s="81">
        <v>2019</v>
      </c>
      <c r="Z278" s="8"/>
    </row>
    <row r="279" spans="1:26" ht="26.1" hidden="1" customHeight="1" x14ac:dyDescent="0.25">
      <c r="A279" s="25"/>
      <c r="B279" s="25"/>
      <c r="C279" s="25"/>
      <c r="D279" s="25"/>
      <c r="E279" s="25"/>
      <c r="F279" s="25"/>
      <c r="G279" s="35"/>
      <c r="H279" s="25"/>
      <c r="I279" s="25"/>
      <c r="J279" s="25"/>
      <c r="K279" s="25"/>
      <c r="L279" s="25"/>
      <c r="M279" s="25"/>
      <c r="N279" s="25"/>
      <c r="O279" s="26" t="s">
        <v>9</v>
      </c>
      <c r="P279" s="37" t="s">
        <v>8</v>
      </c>
      <c r="Q279" s="29">
        <f>Q280+Q329</f>
        <v>270048</v>
      </c>
      <c r="R279" s="29">
        <f t="shared" ref="R279" si="81">R280+R329</f>
        <v>272338.96999999997</v>
      </c>
      <c r="S279" s="29">
        <v>302100</v>
      </c>
      <c r="T279" s="29">
        <f t="shared" ref="T279:T310" si="82">S279*105.3%</f>
        <v>318111.3</v>
      </c>
      <c r="U279" s="29">
        <f t="shared" si="69"/>
        <v>334334.97629999998</v>
      </c>
      <c r="V279" s="29">
        <f t="shared" si="70"/>
        <v>350717.39013870002</v>
      </c>
      <c r="W279" s="29">
        <f t="shared" si="79"/>
        <v>1847650.6364386999</v>
      </c>
      <c r="X279" s="27">
        <v>2019</v>
      </c>
      <c r="Z279" s="5"/>
    </row>
    <row r="280" spans="1:26" ht="39" hidden="1" customHeight="1" x14ac:dyDescent="0.25">
      <c r="A280" s="25"/>
      <c r="B280" s="25"/>
      <c r="C280" s="25"/>
      <c r="D280" s="25"/>
      <c r="E280" s="25"/>
      <c r="F280" s="25"/>
      <c r="G280" s="25"/>
      <c r="H280" s="35"/>
      <c r="I280" s="25"/>
      <c r="J280" s="25"/>
      <c r="K280" s="25"/>
      <c r="L280" s="25"/>
      <c r="M280" s="25"/>
      <c r="N280" s="25"/>
      <c r="O280" s="36" t="s">
        <v>38</v>
      </c>
      <c r="P280" s="37" t="s">
        <v>8</v>
      </c>
      <c r="Q280" s="29">
        <f>Q281+Q282+Q283+Q284+Q285</f>
        <v>261837</v>
      </c>
      <c r="R280" s="29">
        <f t="shared" ref="R280" si="83">R281+R282+R283+R284+R285</f>
        <v>264045.96999999997</v>
      </c>
      <c r="S280" s="29"/>
      <c r="T280" s="29">
        <f t="shared" si="82"/>
        <v>0</v>
      </c>
      <c r="U280" s="29">
        <f t="shared" si="69"/>
        <v>0</v>
      </c>
      <c r="V280" s="29">
        <f t="shared" si="70"/>
        <v>0</v>
      </c>
      <c r="W280" s="29">
        <f t="shared" si="79"/>
        <v>525882.97</v>
      </c>
      <c r="X280" s="27">
        <v>2019</v>
      </c>
    </row>
    <row r="281" spans="1:26" s="10" customFormat="1" ht="13.35" hidden="1" customHeight="1" x14ac:dyDescent="0.2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40" t="s">
        <v>13</v>
      </c>
      <c r="P281" s="41" t="s">
        <v>8</v>
      </c>
      <c r="Q281" s="42">
        <f>Q300+Q304+Q310+Q312+Q318+Q324</f>
        <v>168106</v>
      </c>
      <c r="R281" s="42">
        <f t="shared" ref="R281" si="84">R300+R304+R310+R312+R318+R324</f>
        <v>169786.97</v>
      </c>
      <c r="S281" s="42"/>
      <c r="T281" s="29">
        <f t="shared" si="82"/>
        <v>0</v>
      </c>
      <c r="U281" s="29">
        <f t="shared" si="69"/>
        <v>0</v>
      </c>
      <c r="V281" s="29">
        <f t="shared" si="70"/>
        <v>0</v>
      </c>
      <c r="W281" s="29">
        <f t="shared" si="79"/>
        <v>337892.97</v>
      </c>
      <c r="X281" s="27">
        <v>2019</v>
      </c>
      <c r="Z281" s="14"/>
    </row>
    <row r="282" spans="1:26" s="10" customFormat="1" ht="13.35" hidden="1" customHeight="1" x14ac:dyDescent="0.25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40" t="s">
        <v>14</v>
      </c>
      <c r="P282" s="41" t="s">
        <v>8</v>
      </c>
      <c r="Q282" s="42">
        <f>Q305+Q313+Q319+Q325</f>
        <v>26374</v>
      </c>
      <c r="R282" s="42">
        <f t="shared" ref="R282" si="85">R305+R313+R319+R325</f>
        <v>26512</v>
      </c>
      <c r="S282" s="42"/>
      <c r="T282" s="29">
        <f t="shared" si="82"/>
        <v>0</v>
      </c>
      <c r="U282" s="29">
        <f t="shared" si="69"/>
        <v>0</v>
      </c>
      <c r="V282" s="29">
        <f t="shared" si="70"/>
        <v>0</v>
      </c>
      <c r="W282" s="29">
        <f t="shared" si="79"/>
        <v>52886</v>
      </c>
      <c r="X282" s="27">
        <v>2019</v>
      </c>
    </row>
    <row r="283" spans="1:26" s="10" customFormat="1" ht="13.35" hidden="1" customHeight="1" x14ac:dyDescent="0.25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40" t="s">
        <v>15</v>
      </c>
      <c r="P283" s="41" t="s">
        <v>8</v>
      </c>
      <c r="Q283" s="42">
        <f>Q306+Q314+Q320+Q326</f>
        <v>23033</v>
      </c>
      <c r="R283" s="42">
        <f t="shared" ref="R283" si="86">R306+R314+R320+R326</f>
        <v>23156</v>
      </c>
      <c r="S283" s="42"/>
      <c r="T283" s="29">
        <f t="shared" si="82"/>
        <v>0</v>
      </c>
      <c r="U283" s="29">
        <f t="shared" si="69"/>
        <v>0</v>
      </c>
      <c r="V283" s="29">
        <f t="shared" si="70"/>
        <v>0</v>
      </c>
      <c r="W283" s="29">
        <f t="shared" si="79"/>
        <v>46189</v>
      </c>
      <c r="X283" s="27">
        <v>2019</v>
      </c>
    </row>
    <row r="284" spans="1:26" s="10" customFormat="1" ht="13.35" hidden="1" customHeight="1" x14ac:dyDescent="0.25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40" t="s">
        <v>16</v>
      </c>
      <c r="P284" s="41" t="s">
        <v>8</v>
      </c>
      <c r="Q284" s="42">
        <f>Q307+Q315+Q321+Q327</f>
        <v>17965</v>
      </c>
      <c r="R284" s="42">
        <f t="shared" ref="R284" si="87">R307+R315+R321+R327</f>
        <v>18065</v>
      </c>
      <c r="S284" s="42"/>
      <c r="T284" s="29">
        <f t="shared" si="82"/>
        <v>0</v>
      </c>
      <c r="U284" s="29">
        <f t="shared" si="69"/>
        <v>0</v>
      </c>
      <c r="V284" s="29">
        <f t="shared" si="70"/>
        <v>0</v>
      </c>
      <c r="W284" s="29">
        <f t="shared" si="79"/>
        <v>36030</v>
      </c>
      <c r="X284" s="27">
        <v>2019</v>
      </c>
    </row>
    <row r="285" spans="1:26" s="10" customFormat="1" ht="13.35" hidden="1" customHeight="1" x14ac:dyDescent="0.2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40" t="s">
        <v>17</v>
      </c>
      <c r="P285" s="41" t="s">
        <v>8</v>
      </c>
      <c r="Q285" s="42">
        <f>Q308+Q316+Q322+Q328</f>
        <v>26359</v>
      </c>
      <c r="R285" s="42">
        <f t="shared" ref="R285" si="88">R308+R316+R322+R328</f>
        <v>26526</v>
      </c>
      <c r="S285" s="42"/>
      <c r="T285" s="29">
        <f t="shared" si="82"/>
        <v>0</v>
      </c>
      <c r="U285" s="29">
        <f t="shared" si="69"/>
        <v>0</v>
      </c>
      <c r="V285" s="29">
        <f t="shared" si="70"/>
        <v>0</v>
      </c>
      <c r="W285" s="29">
        <f t="shared" si="79"/>
        <v>52885</v>
      </c>
      <c r="X285" s="27">
        <v>2019</v>
      </c>
    </row>
    <row r="286" spans="1:26" ht="26.1" hidden="1" customHeight="1" x14ac:dyDescent="0.25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6" t="s">
        <v>39</v>
      </c>
      <c r="P286" s="27" t="s">
        <v>8</v>
      </c>
      <c r="Q286" s="28">
        <f>Q300</f>
        <v>135375</v>
      </c>
      <c r="R286" s="28">
        <f>R300</f>
        <v>136729</v>
      </c>
      <c r="S286" s="28"/>
      <c r="T286" s="29">
        <f t="shared" si="82"/>
        <v>0</v>
      </c>
      <c r="U286" s="29">
        <f t="shared" si="69"/>
        <v>0</v>
      </c>
      <c r="V286" s="29">
        <f t="shared" si="70"/>
        <v>0</v>
      </c>
      <c r="W286" s="29">
        <f t="shared" si="79"/>
        <v>272104</v>
      </c>
      <c r="X286" s="27">
        <v>2019</v>
      </c>
      <c r="Z286" s="10"/>
    </row>
    <row r="287" spans="1:26" ht="13.35" hidden="1" customHeight="1" x14ac:dyDescent="0.25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6" t="s">
        <v>20</v>
      </c>
      <c r="P287" s="27" t="s">
        <v>8</v>
      </c>
      <c r="Q287" s="28"/>
      <c r="R287" s="28">
        <f t="shared" ref="R287:R303" si="89">Q287*101%</f>
        <v>0</v>
      </c>
      <c r="S287" s="28"/>
      <c r="T287" s="29">
        <f t="shared" si="82"/>
        <v>0</v>
      </c>
      <c r="U287" s="29">
        <f t="shared" si="69"/>
        <v>0</v>
      </c>
      <c r="V287" s="29">
        <f t="shared" si="70"/>
        <v>0</v>
      </c>
      <c r="W287" s="29">
        <f t="shared" si="79"/>
        <v>0</v>
      </c>
      <c r="X287" s="27">
        <v>2019</v>
      </c>
    </row>
    <row r="288" spans="1:26" ht="13.35" hidden="1" customHeight="1" x14ac:dyDescent="0.25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36" t="s">
        <v>1</v>
      </c>
      <c r="P288" s="27" t="s">
        <v>8</v>
      </c>
      <c r="Q288" s="28"/>
      <c r="R288" s="28">
        <f t="shared" si="89"/>
        <v>0</v>
      </c>
      <c r="S288" s="28"/>
      <c r="T288" s="29">
        <f t="shared" si="82"/>
        <v>0</v>
      </c>
      <c r="U288" s="29">
        <f t="shared" si="69"/>
        <v>0</v>
      </c>
      <c r="V288" s="29">
        <f t="shared" si="70"/>
        <v>0</v>
      </c>
      <c r="W288" s="29">
        <f t="shared" si="79"/>
        <v>0</v>
      </c>
      <c r="X288" s="27">
        <v>2019</v>
      </c>
    </row>
    <row r="289" spans="1:24" ht="13.35" hidden="1" customHeight="1" x14ac:dyDescent="0.25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35"/>
      <c r="L289" s="25"/>
      <c r="M289" s="25"/>
      <c r="N289" s="25"/>
      <c r="O289" s="26" t="s">
        <v>2</v>
      </c>
      <c r="P289" s="27" t="s">
        <v>8</v>
      </c>
      <c r="Q289" s="28"/>
      <c r="R289" s="28">
        <f t="shared" si="89"/>
        <v>0</v>
      </c>
      <c r="S289" s="28"/>
      <c r="T289" s="29">
        <f t="shared" si="82"/>
        <v>0</v>
      </c>
      <c r="U289" s="29">
        <f t="shared" si="69"/>
        <v>0</v>
      </c>
      <c r="V289" s="29">
        <f t="shared" si="70"/>
        <v>0</v>
      </c>
      <c r="W289" s="29">
        <f t="shared" si="79"/>
        <v>0</v>
      </c>
      <c r="X289" s="27">
        <v>2019</v>
      </c>
    </row>
    <row r="290" spans="1:24" ht="13.35" hidden="1" customHeight="1" x14ac:dyDescent="0.25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35"/>
      <c r="M290" s="35"/>
      <c r="N290" s="35"/>
      <c r="O290" s="26" t="s">
        <v>3</v>
      </c>
      <c r="P290" s="27" t="s">
        <v>8</v>
      </c>
      <c r="Q290" s="28"/>
      <c r="R290" s="28">
        <f t="shared" si="89"/>
        <v>0</v>
      </c>
      <c r="S290" s="28"/>
      <c r="T290" s="29">
        <f t="shared" si="82"/>
        <v>0</v>
      </c>
      <c r="U290" s="29">
        <f t="shared" si="69"/>
        <v>0</v>
      </c>
      <c r="V290" s="29">
        <f t="shared" si="70"/>
        <v>0</v>
      </c>
      <c r="W290" s="29">
        <f t="shared" si="79"/>
        <v>0</v>
      </c>
      <c r="X290" s="27">
        <v>2019</v>
      </c>
    </row>
    <row r="291" spans="1:24" ht="13.35" hidden="1" customHeight="1" x14ac:dyDescent="0.25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6" t="s">
        <v>4</v>
      </c>
      <c r="P291" s="27" t="s">
        <v>8</v>
      </c>
      <c r="Q291" s="28"/>
      <c r="R291" s="28">
        <f t="shared" si="89"/>
        <v>0</v>
      </c>
      <c r="S291" s="28"/>
      <c r="T291" s="29">
        <f t="shared" si="82"/>
        <v>0</v>
      </c>
      <c r="U291" s="29">
        <f t="shared" si="69"/>
        <v>0</v>
      </c>
      <c r="V291" s="29">
        <f t="shared" si="70"/>
        <v>0</v>
      </c>
      <c r="W291" s="29">
        <f t="shared" si="79"/>
        <v>0</v>
      </c>
      <c r="X291" s="27">
        <v>2019</v>
      </c>
    </row>
    <row r="292" spans="1:24" ht="13.35" hidden="1" customHeight="1" x14ac:dyDescent="0.25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36" t="s">
        <v>5</v>
      </c>
      <c r="P292" s="27" t="s">
        <v>8</v>
      </c>
      <c r="Q292" s="28"/>
      <c r="R292" s="28">
        <f t="shared" si="89"/>
        <v>0</v>
      </c>
      <c r="S292" s="28"/>
      <c r="T292" s="29">
        <f t="shared" si="82"/>
        <v>0</v>
      </c>
      <c r="U292" s="29">
        <f t="shared" si="69"/>
        <v>0</v>
      </c>
      <c r="V292" s="29">
        <f t="shared" si="70"/>
        <v>0</v>
      </c>
      <c r="W292" s="29">
        <f t="shared" si="79"/>
        <v>0</v>
      </c>
      <c r="X292" s="27">
        <v>2019</v>
      </c>
    </row>
    <row r="293" spans="1:24" ht="13.35" hidden="1" customHeight="1" x14ac:dyDescent="0.25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45" t="s">
        <v>6</v>
      </c>
      <c r="P293" s="27" t="s">
        <v>8</v>
      </c>
      <c r="Q293" s="28"/>
      <c r="R293" s="28">
        <f t="shared" si="89"/>
        <v>0</v>
      </c>
      <c r="S293" s="28"/>
      <c r="T293" s="29">
        <f t="shared" si="82"/>
        <v>0</v>
      </c>
      <c r="U293" s="29">
        <f t="shared" si="69"/>
        <v>0</v>
      </c>
      <c r="V293" s="29">
        <f t="shared" si="70"/>
        <v>0</v>
      </c>
      <c r="W293" s="29">
        <f t="shared" si="79"/>
        <v>0</v>
      </c>
      <c r="X293" s="27">
        <v>2019</v>
      </c>
    </row>
    <row r="294" spans="1:24" ht="13.35" hidden="1" customHeight="1" x14ac:dyDescent="0.25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45" t="s">
        <v>6</v>
      </c>
      <c r="P294" s="27" t="s">
        <v>8</v>
      </c>
      <c r="Q294" s="28"/>
      <c r="R294" s="28">
        <f t="shared" si="89"/>
        <v>0</v>
      </c>
      <c r="S294" s="28"/>
      <c r="T294" s="29">
        <f t="shared" si="82"/>
        <v>0</v>
      </c>
      <c r="U294" s="29">
        <f t="shared" si="69"/>
        <v>0</v>
      </c>
      <c r="V294" s="29">
        <f t="shared" si="70"/>
        <v>0</v>
      </c>
      <c r="W294" s="29">
        <f t="shared" si="79"/>
        <v>0</v>
      </c>
      <c r="X294" s="27">
        <v>2019</v>
      </c>
    </row>
    <row r="295" spans="1:24" ht="13.35" hidden="1" customHeight="1" x14ac:dyDescent="0.25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6" t="s">
        <v>40</v>
      </c>
      <c r="P295" s="27" t="s">
        <v>8</v>
      </c>
      <c r="Q295" s="28"/>
      <c r="R295" s="28">
        <f t="shared" si="89"/>
        <v>0</v>
      </c>
      <c r="S295" s="28"/>
      <c r="T295" s="29">
        <f t="shared" si="82"/>
        <v>0</v>
      </c>
      <c r="U295" s="29">
        <f t="shared" si="69"/>
        <v>0</v>
      </c>
      <c r="V295" s="29">
        <f t="shared" si="70"/>
        <v>0</v>
      </c>
      <c r="W295" s="29">
        <f t="shared" si="79"/>
        <v>0</v>
      </c>
      <c r="X295" s="27">
        <v>2019</v>
      </c>
    </row>
    <row r="296" spans="1:24" ht="13.35" hidden="1" customHeight="1" x14ac:dyDescent="0.25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36" t="s">
        <v>1</v>
      </c>
      <c r="P296" s="27" t="s">
        <v>8</v>
      </c>
      <c r="Q296" s="28"/>
      <c r="R296" s="28">
        <f t="shared" si="89"/>
        <v>0</v>
      </c>
      <c r="S296" s="28"/>
      <c r="T296" s="29">
        <f t="shared" si="82"/>
        <v>0</v>
      </c>
      <c r="U296" s="29">
        <f t="shared" si="69"/>
        <v>0</v>
      </c>
      <c r="V296" s="29">
        <f t="shared" si="70"/>
        <v>0</v>
      </c>
      <c r="W296" s="29">
        <f t="shared" si="79"/>
        <v>0</v>
      </c>
      <c r="X296" s="27">
        <v>2019</v>
      </c>
    </row>
    <row r="297" spans="1:24" ht="13.35" hidden="1" customHeight="1" x14ac:dyDescent="0.25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6"/>
      <c r="P297" s="27" t="s">
        <v>8</v>
      </c>
      <c r="Q297" s="28"/>
      <c r="R297" s="28">
        <f t="shared" si="89"/>
        <v>0</v>
      </c>
      <c r="S297" s="28"/>
      <c r="T297" s="29">
        <f t="shared" si="82"/>
        <v>0</v>
      </c>
      <c r="U297" s="29">
        <f t="shared" si="69"/>
        <v>0</v>
      </c>
      <c r="V297" s="29">
        <f t="shared" si="70"/>
        <v>0</v>
      </c>
      <c r="W297" s="29">
        <f t="shared" si="79"/>
        <v>0</v>
      </c>
      <c r="X297" s="27">
        <v>2019</v>
      </c>
    </row>
    <row r="298" spans="1:24" ht="13.35" hidden="1" customHeight="1" x14ac:dyDescent="0.25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36" t="s">
        <v>5</v>
      </c>
      <c r="P298" s="27" t="s">
        <v>8</v>
      </c>
      <c r="Q298" s="28"/>
      <c r="R298" s="28">
        <f t="shared" si="89"/>
        <v>0</v>
      </c>
      <c r="S298" s="28"/>
      <c r="T298" s="29">
        <f t="shared" si="82"/>
        <v>0</v>
      </c>
      <c r="U298" s="29">
        <f t="shared" si="69"/>
        <v>0</v>
      </c>
      <c r="V298" s="29">
        <f t="shared" si="70"/>
        <v>0</v>
      </c>
      <c r="W298" s="29">
        <f t="shared" si="79"/>
        <v>0</v>
      </c>
      <c r="X298" s="27">
        <v>2019</v>
      </c>
    </row>
    <row r="299" spans="1:24" ht="13.35" hidden="1" customHeight="1" x14ac:dyDescent="0.25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6" t="s">
        <v>7</v>
      </c>
      <c r="P299" s="27" t="s">
        <v>8</v>
      </c>
      <c r="Q299" s="28"/>
      <c r="R299" s="28">
        <f t="shared" si="89"/>
        <v>0</v>
      </c>
      <c r="S299" s="28"/>
      <c r="T299" s="29">
        <f t="shared" si="82"/>
        <v>0</v>
      </c>
      <c r="U299" s="29">
        <f t="shared" si="69"/>
        <v>0</v>
      </c>
      <c r="V299" s="29">
        <f t="shared" si="70"/>
        <v>0</v>
      </c>
      <c r="W299" s="29">
        <f t="shared" si="79"/>
        <v>0</v>
      </c>
      <c r="X299" s="27">
        <v>2019</v>
      </c>
    </row>
    <row r="300" spans="1:24" ht="13.35" hidden="1" customHeight="1" x14ac:dyDescent="0.25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6" t="s">
        <v>13</v>
      </c>
      <c r="P300" s="27" t="s">
        <v>8</v>
      </c>
      <c r="Q300" s="28">
        <v>135375</v>
      </c>
      <c r="R300" s="28">
        <v>136729</v>
      </c>
      <c r="S300" s="28"/>
      <c r="T300" s="29">
        <f t="shared" si="82"/>
        <v>0</v>
      </c>
      <c r="U300" s="29">
        <f t="shared" si="69"/>
        <v>0</v>
      </c>
      <c r="V300" s="29">
        <f t="shared" si="70"/>
        <v>0</v>
      </c>
      <c r="W300" s="29">
        <f t="shared" si="79"/>
        <v>272104</v>
      </c>
      <c r="X300" s="27">
        <v>2019</v>
      </c>
    </row>
    <row r="301" spans="1:24" ht="26.1" hidden="1" customHeight="1" x14ac:dyDescent="0.25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6" t="s">
        <v>41</v>
      </c>
      <c r="P301" s="27" t="s">
        <v>8</v>
      </c>
      <c r="Q301" s="28">
        <f>Q304+Q305+Q306+Q307+Q308</f>
        <v>40436</v>
      </c>
      <c r="R301" s="28">
        <f t="shared" ref="R301" si="90">R304+R305+R306+R307+R308</f>
        <v>40840</v>
      </c>
      <c r="S301" s="28"/>
      <c r="T301" s="29">
        <f t="shared" si="82"/>
        <v>0</v>
      </c>
      <c r="U301" s="29">
        <f t="shared" si="69"/>
        <v>0</v>
      </c>
      <c r="V301" s="29">
        <f t="shared" si="70"/>
        <v>0</v>
      </c>
      <c r="W301" s="29">
        <f t="shared" si="79"/>
        <v>81276</v>
      </c>
      <c r="X301" s="27">
        <v>2019</v>
      </c>
    </row>
    <row r="302" spans="1:24" ht="13.35" hidden="1" customHeight="1" x14ac:dyDescent="0.25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6" t="s">
        <v>20</v>
      </c>
      <c r="P302" s="27" t="s">
        <v>8</v>
      </c>
      <c r="Q302" s="28"/>
      <c r="R302" s="28">
        <f t="shared" si="89"/>
        <v>0</v>
      </c>
      <c r="S302" s="28"/>
      <c r="T302" s="29">
        <f t="shared" si="82"/>
        <v>0</v>
      </c>
      <c r="U302" s="29">
        <f t="shared" si="69"/>
        <v>0</v>
      </c>
      <c r="V302" s="29">
        <f t="shared" si="70"/>
        <v>0</v>
      </c>
      <c r="W302" s="29">
        <f t="shared" si="79"/>
        <v>0</v>
      </c>
      <c r="X302" s="27">
        <v>2019</v>
      </c>
    </row>
    <row r="303" spans="1:24" ht="13.35" hidden="1" customHeight="1" x14ac:dyDescent="0.25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6"/>
      <c r="P303" s="27" t="s">
        <v>8</v>
      </c>
      <c r="Q303" s="28"/>
      <c r="R303" s="28">
        <f t="shared" si="89"/>
        <v>0</v>
      </c>
      <c r="S303" s="28"/>
      <c r="T303" s="29">
        <f t="shared" si="82"/>
        <v>0</v>
      </c>
      <c r="U303" s="29">
        <f t="shared" si="69"/>
        <v>0</v>
      </c>
      <c r="V303" s="29">
        <f t="shared" si="70"/>
        <v>0</v>
      </c>
      <c r="W303" s="29">
        <f t="shared" si="79"/>
        <v>0</v>
      </c>
      <c r="X303" s="27">
        <v>2019</v>
      </c>
    </row>
    <row r="304" spans="1:24" ht="13.35" hidden="1" customHeight="1" x14ac:dyDescent="0.25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6" t="s">
        <v>13</v>
      </c>
      <c r="P304" s="27" t="s">
        <v>8</v>
      </c>
      <c r="Q304" s="28">
        <v>6611</v>
      </c>
      <c r="R304" s="28">
        <v>6677</v>
      </c>
      <c r="S304" s="28"/>
      <c r="T304" s="29">
        <f t="shared" si="82"/>
        <v>0</v>
      </c>
      <c r="U304" s="29">
        <f t="shared" si="69"/>
        <v>0</v>
      </c>
      <c r="V304" s="29">
        <f t="shared" si="70"/>
        <v>0</v>
      </c>
      <c r="W304" s="29">
        <f t="shared" si="79"/>
        <v>13288</v>
      </c>
      <c r="X304" s="27">
        <v>2019</v>
      </c>
    </row>
    <row r="305" spans="1:24" ht="13.35" hidden="1" customHeight="1" x14ac:dyDescent="0.25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6" t="s">
        <v>14</v>
      </c>
      <c r="P305" s="27" t="s">
        <v>8</v>
      </c>
      <c r="Q305" s="28">
        <v>8747</v>
      </c>
      <c r="R305" s="28">
        <v>8834</v>
      </c>
      <c r="S305" s="28"/>
      <c r="T305" s="29">
        <f t="shared" si="82"/>
        <v>0</v>
      </c>
      <c r="U305" s="29">
        <f t="shared" si="69"/>
        <v>0</v>
      </c>
      <c r="V305" s="29">
        <f t="shared" si="70"/>
        <v>0</v>
      </c>
      <c r="W305" s="29">
        <f t="shared" si="79"/>
        <v>17581</v>
      </c>
      <c r="X305" s="27">
        <v>2019</v>
      </c>
    </row>
    <row r="306" spans="1:24" ht="13.35" hidden="1" customHeight="1" x14ac:dyDescent="0.25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6" t="s">
        <v>15</v>
      </c>
      <c r="P306" s="27" t="s">
        <v>8</v>
      </c>
      <c r="Q306" s="28">
        <v>7554</v>
      </c>
      <c r="R306" s="28">
        <v>7630</v>
      </c>
      <c r="S306" s="28"/>
      <c r="T306" s="29">
        <f t="shared" si="82"/>
        <v>0</v>
      </c>
      <c r="U306" s="29">
        <f t="shared" si="69"/>
        <v>0</v>
      </c>
      <c r="V306" s="29">
        <f t="shared" si="70"/>
        <v>0</v>
      </c>
      <c r="W306" s="29">
        <f t="shared" si="79"/>
        <v>15184</v>
      </c>
      <c r="X306" s="27">
        <v>2019</v>
      </c>
    </row>
    <row r="307" spans="1:24" ht="13.35" hidden="1" customHeight="1" x14ac:dyDescent="0.25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6" t="s">
        <v>16</v>
      </c>
      <c r="P307" s="27" t="s">
        <v>8</v>
      </c>
      <c r="Q307" s="28">
        <v>5788</v>
      </c>
      <c r="R307" s="28">
        <v>5846</v>
      </c>
      <c r="S307" s="28"/>
      <c r="T307" s="29">
        <f t="shared" si="82"/>
        <v>0</v>
      </c>
      <c r="U307" s="29">
        <f t="shared" si="69"/>
        <v>0</v>
      </c>
      <c r="V307" s="29">
        <f t="shared" si="70"/>
        <v>0</v>
      </c>
      <c r="W307" s="29">
        <f t="shared" si="79"/>
        <v>11634</v>
      </c>
      <c r="X307" s="27">
        <v>2019</v>
      </c>
    </row>
    <row r="308" spans="1:24" ht="13.35" hidden="1" customHeight="1" x14ac:dyDescent="0.25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6" t="s">
        <v>17</v>
      </c>
      <c r="P308" s="27" t="s">
        <v>8</v>
      </c>
      <c r="Q308" s="28">
        <v>11736</v>
      </c>
      <c r="R308" s="28">
        <v>11853</v>
      </c>
      <c r="S308" s="28"/>
      <c r="T308" s="29">
        <f t="shared" si="82"/>
        <v>0</v>
      </c>
      <c r="U308" s="29">
        <f t="shared" si="69"/>
        <v>0</v>
      </c>
      <c r="V308" s="29">
        <f t="shared" si="70"/>
        <v>0</v>
      </c>
      <c r="W308" s="29">
        <f t="shared" si="79"/>
        <v>23589</v>
      </c>
      <c r="X308" s="27">
        <v>2019</v>
      </c>
    </row>
    <row r="309" spans="1:24" ht="26.1" hidden="1" customHeight="1" x14ac:dyDescent="0.25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6" t="s">
        <v>42</v>
      </c>
      <c r="P309" s="27" t="s">
        <v>8</v>
      </c>
      <c r="Q309" s="28">
        <f>Q310</f>
        <v>17497</v>
      </c>
      <c r="R309" s="28">
        <f t="shared" ref="R309" si="91">R310</f>
        <v>17671.97</v>
      </c>
      <c r="S309" s="28"/>
      <c r="T309" s="29">
        <f t="shared" si="82"/>
        <v>0</v>
      </c>
      <c r="U309" s="29">
        <f t="shared" ref="U309:U329" si="92">T309*105.1%</f>
        <v>0</v>
      </c>
      <c r="V309" s="29">
        <f t="shared" ref="V309:V329" si="93">U309*104.9%</f>
        <v>0</v>
      </c>
      <c r="W309" s="29">
        <f t="shared" ref="W309:W329" si="94">Q309+R309+S309+T309+U309+V309</f>
        <v>35168.97</v>
      </c>
      <c r="X309" s="27">
        <v>2019</v>
      </c>
    </row>
    <row r="310" spans="1:24" ht="13.35" hidden="1" customHeight="1" x14ac:dyDescent="0.25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6" t="s">
        <v>13</v>
      </c>
      <c r="P310" s="27" t="s">
        <v>8</v>
      </c>
      <c r="Q310" s="28">
        <v>17497</v>
      </c>
      <c r="R310" s="28">
        <f t="shared" ref="R310" si="95">Q310*101%</f>
        <v>17671.97</v>
      </c>
      <c r="S310" s="28"/>
      <c r="T310" s="29">
        <f t="shared" si="82"/>
        <v>0</v>
      </c>
      <c r="U310" s="29">
        <f t="shared" si="92"/>
        <v>0</v>
      </c>
      <c r="V310" s="29">
        <f t="shared" si="93"/>
        <v>0</v>
      </c>
      <c r="W310" s="29">
        <f t="shared" si="94"/>
        <v>35168.97</v>
      </c>
      <c r="X310" s="27">
        <v>2019</v>
      </c>
    </row>
    <row r="311" spans="1:24" ht="26.1" hidden="1" customHeight="1" x14ac:dyDescent="0.25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6" t="s">
        <v>43</v>
      </c>
      <c r="P311" s="27" t="s">
        <v>8</v>
      </c>
      <c r="Q311" s="28">
        <f>Q312+Q313+Q314+Q315+Q316</f>
        <v>10021</v>
      </c>
      <c r="R311" s="28">
        <f t="shared" ref="R311" si="96">R312+R313+R314+R315+R316</f>
        <v>10121</v>
      </c>
      <c r="S311" s="28"/>
      <c r="T311" s="29">
        <f t="shared" ref="T311:T329" si="97">S311*105.3%</f>
        <v>0</v>
      </c>
      <c r="U311" s="29">
        <f t="shared" si="92"/>
        <v>0</v>
      </c>
      <c r="V311" s="29">
        <f t="shared" si="93"/>
        <v>0</v>
      </c>
      <c r="W311" s="29">
        <f t="shared" si="94"/>
        <v>20142</v>
      </c>
      <c r="X311" s="27">
        <v>2019</v>
      </c>
    </row>
    <row r="312" spans="1:24" ht="13.35" hidden="1" customHeight="1" x14ac:dyDescent="0.25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6" t="s">
        <v>13</v>
      </c>
      <c r="P312" s="27" t="s">
        <v>8</v>
      </c>
      <c r="Q312" s="28">
        <v>752</v>
      </c>
      <c r="R312" s="28">
        <v>759</v>
      </c>
      <c r="S312" s="28"/>
      <c r="T312" s="29">
        <f t="shared" si="97"/>
        <v>0</v>
      </c>
      <c r="U312" s="29">
        <f t="shared" si="92"/>
        <v>0</v>
      </c>
      <c r="V312" s="29">
        <f t="shared" si="93"/>
        <v>0</v>
      </c>
      <c r="W312" s="29">
        <f t="shared" si="94"/>
        <v>1511</v>
      </c>
      <c r="X312" s="27">
        <v>2019</v>
      </c>
    </row>
    <row r="313" spans="1:24" ht="13.35" hidden="1" customHeight="1" x14ac:dyDescent="0.25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6" t="s">
        <v>14</v>
      </c>
      <c r="P313" s="27" t="s">
        <v>8</v>
      </c>
      <c r="Q313" s="28">
        <v>2317</v>
      </c>
      <c r="R313" s="28">
        <v>2340</v>
      </c>
      <c r="S313" s="28"/>
      <c r="T313" s="29">
        <f t="shared" si="97"/>
        <v>0</v>
      </c>
      <c r="U313" s="29">
        <f t="shared" si="92"/>
        <v>0</v>
      </c>
      <c r="V313" s="29">
        <f t="shared" si="93"/>
        <v>0</v>
      </c>
      <c r="W313" s="29">
        <f t="shared" si="94"/>
        <v>4657</v>
      </c>
      <c r="X313" s="27">
        <v>2019</v>
      </c>
    </row>
    <row r="314" spans="1:24" ht="13.35" hidden="1" customHeight="1" x14ac:dyDescent="0.25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6" t="s">
        <v>15</v>
      </c>
      <c r="P314" s="27" t="s">
        <v>8</v>
      </c>
      <c r="Q314" s="28">
        <v>2318</v>
      </c>
      <c r="R314" s="28">
        <v>2341</v>
      </c>
      <c r="S314" s="28"/>
      <c r="T314" s="29">
        <f t="shared" si="97"/>
        <v>0</v>
      </c>
      <c r="U314" s="29">
        <f t="shared" si="92"/>
        <v>0</v>
      </c>
      <c r="V314" s="29">
        <f t="shared" si="93"/>
        <v>0</v>
      </c>
      <c r="W314" s="29">
        <f t="shared" si="94"/>
        <v>4659</v>
      </c>
      <c r="X314" s="27">
        <v>2019</v>
      </c>
    </row>
    <row r="315" spans="1:24" ht="13.35" hidden="1" customHeight="1" x14ac:dyDescent="0.25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6" t="s">
        <v>16</v>
      </c>
      <c r="P315" s="27" t="s">
        <v>8</v>
      </c>
      <c r="Q315" s="28">
        <v>2317</v>
      </c>
      <c r="R315" s="28">
        <v>2340</v>
      </c>
      <c r="S315" s="28"/>
      <c r="T315" s="29">
        <f t="shared" si="97"/>
        <v>0</v>
      </c>
      <c r="U315" s="29">
        <f t="shared" si="92"/>
        <v>0</v>
      </c>
      <c r="V315" s="29">
        <f t="shared" si="93"/>
        <v>0</v>
      </c>
      <c r="W315" s="29">
        <f t="shared" si="94"/>
        <v>4657</v>
      </c>
      <c r="X315" s="27">
        <v>2019</v>
      </c>
    </row>
    <row r="316" spans="1:24" ht="13.35" hidden="1" customHeight="1" x14ac:dyDescent="0.25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6" t="s">
        <v>17</v>
      </c>
      <c r="P316" s="27" t="s">
        <v>8</v>
      </c>
      <c r="Q316" s="28">
        <v>2317</v>
      </c>
      <c r="R316" s="28">
        <v>2341</v>
      </c>
      <c r="S316" s="28"/>
      <c r="T316" s="29">
        <f t="shared" si="97"/>
        <v>0</v>
      </c>
      <c r="U316" s="29">
        <f t="shared" si="92"/>
        <v>0</v>
      </c>
      <c r="V316" s="29">
        <f t="shared" si="93"/>
        <v>0</v>
      </c>
      <c r="W316" s="29">
        <f t="shared" si="94"/>
        <v>4658</v>
      </c>
      <c r="X316" s="27">
        <v>2019</v>
      </c>
    </row>
    <row r="317" spans="1:24" ht="26.1" hidden="1" customHeight="1" x14ac:dyDescent="0.25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6" t="s">
        <v>44</v>
      </c>
      <c r="P317" s="27" t="s">
        <v>8</v>
      </c>
      <c r="Q317" s="28">
        <f>Q318+Q319+Q320+Q321+Q322</f>
        <v>16648</v>
      </c>
      <c r="R317" s="28">
        <f t="shared" ref="R317" si="98">R318+R319+R320+R321+R322</f>
        <v>16815</v>
      </c>
      <c r="S317" s="28"/>
      <c r="T317" s="29">
        <f t="shared" si="97"/>
        <v>0</v>
      </c>
      <c r="U317" s="29">
        <f t="shared" si="92"/>
        <v>0</v>
      </c>
      <c r="V317" s="29">
        <f t="shared" si="93"/>
        <v>0</v>
      </c>
      <c r="W317" s="29">
        <f t="shared" si="94"/>
        <v>33463</v>
      </c>
      <c r="X317" s="27">
        <v>2019</v>
      </c>
    </row>
    <row r="318" spans="1:24" ht="13.35" hidden="1" customHeight="1" x14ac:dyDescent="0.25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6" t="s">
        <v>13</v>
      </c>
      <c r="P318" s="27" t="s">
        <v>8</v>
      </c>
      <c r="Q318" s="28">
        <v>6961</v>
      </c>
      <c r="R318" s="28">
        <v>7031</v>
      </c>
      <c r="S318" s="28"/>
      <c r="T318" s="29">
        <f t="shared" si="97"/>
        <v>0</v>
      </c>
      <c r="U318" s="29">
        <f t="shared" si="92"/>
        <v>0</v>
      </c>
      <c r="V318" s="29">
        <f t="shared" si="93"/>
        <v>0</v>
      </c>
      <c r="W318" s="29">
        <f t="shared" si="94"/>
        <v>13992</v>
      </c>
      <c r="X318" s="27">
        <v>2019</v>
      </c>
    </row>
    <row r="319" spans="1:24" ht="13.35" hidden="1" customHeight="1" x14ac:dyDescent="0.25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6" t="s">
        <v>14</v>
      </c>
      <c r="P319" s="27" t="s">
        <v>8</v>
      </c>
      <c r="Q319" s="28">
        <v>2810</v>
      </c>
      <c r="R319" s="28">
        <v>2838</v>
      </c>
      <c r="S319" s="28"/>
      <c r="T319" s="29">
        <f t="shared" si="97"/>
        <v>0</v>
      </c>
      <c r="U319" s="29">
        <f t="shared" si="92"/>
        <v>0</v>
      </c>
      <c r="V319" s="29">
        <f t="shared" si="93"/>
        <v>0</v>
      </c>
      <c r="W319" s="29">
        <f t="shared" si="94"/>
        <v>5648</v>
      </c>
      <c r="X319" s="27">
        <v>2019</v>
      </c>
    </row>
    <row r="320" spans="1:24" ht="13.35" hidden="1" customHeight="1" x14ac:dyDescent="0.25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6" t="s">
        <v>15</v>
      </c>
      <c r="P320" s="27" t="s">
        <v>8</v>
      </c>
      <c r="Q320" s="28">
        <v>2421</v>
      </c>
      <c r="R320" s="28">
        <v>2445</v>
      </c>
      <c r="S320" s="28"/>
      <c r="T320" s="29">
        <f t="shared" si="97"/>
        <v>0</v>
      </c>
      <c r="U320" s="29">
        <f t="shared" si="92"/>
        <v>0</v>
      </c>
      <c r="V320" s="29">
        <f t="shared" si="93"/>
        <v>0</v>
      </c>
      <c r="W320" s="29">
        <f t="shared" si="94"/>
        <v>4866</v>
      </c>
      <c r="X320" s="27">
        <v>2019</v>
      </c>
    </row>
    <row r="321" spans="1:26" ht="13.35" hidden="1" customHeight="1" x14ac:dyDescent="0.25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6" t="s">
        <v>16</v>
      </c>
      <c r="P321" s="27" t="s">
        <v>8</v>
      </c>
      <c r="Q321" s="28">
        <v>1860</v>
      </c>
      <c r="R321" s="28">
        <v>1879</v>
      </c>
      <c r="S321" s="28"/>
      <c r="T321" s="29">
        <f t="shared" si="97"/>
        <v>0</v>
      </c>
      <c r="U321" s="29">
        <f t="shared" si="92"/>
        <v>0</v>
      </c>
      <c r="V321" s="29">
        <f t="shared" si="93"/>
        <v>0</v>
      </c>
      <c r="W321" s="29">
        <f t="shared" si="94"/>
        <v>3739</v>
      </c>
      <c r="X321" s="27">
        <v>2019</v>
      </c>
    </row>
    <row r="322" spans="1:26" ht="13.35" hidden="1" customHeight="1" x14ac:dyDescent="0.25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6" t="s">
        <v>17</v>
      </c>
      <c r="P322" s="27" t="s">
        <v>8</v>
      </c>
      <c r="Q322" s="28">
        <v>2596</v>
      </c>
      <c r="R322" s="28">
        <v>2622</v>
      </c>
      <c r="S322" s="28"/>
      <c r="T322" s="29">
        <f t="shared" si="97"/>
        <v>0</v>
      </c>
      <c r="U322" s="29">
        <f t="shared" si="92"/>
        <v>0</v>
      </c>
      <c r="V322" s="29">
        <f t="shared" si="93"/>
        <v>0</v>
      </c>
      <c r="W322" s="29">
        <f t="shared" si="94"/>
        <v>5218</v>
      </c>
      <c r="X322" s="27">
        <v>2019</v>
      </c>
    </row>
    <row r="323" spans="1:26" ht="26.1" hidden="1" customHeight="1" x14ac:dyDescent="0.25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6" t="s">
        <v>45</v>
      </c>
      <c r="P323" s="27" t="s">
        <v>8</v>
      </c>
      <c r="Q323" s="28">
        <f>Q324</f>
        <v>910</v>
      </c>
      <c r="R323" s="28">
        <f t="shared" ref="R323" si="99">R324</f>
        <v>919</v>
      </c>
      <c r="S323" s="28"/>
      <c r="T323" s="29">
        <f t="shared" si="97"/>
        <v>0</v>
      </c>
      <c r="U323" s="29">
        <f t="shared" si="92"/>
        <v>0</v>
      </c>
      <c r="V323" s="29">
        <f t="shared" si="93"/>
        <v>0</v>
      </c>
      <c r="W323" s="29">
        <f t="shared" si="94"/>
        <v>1829</v>
      </c>
      <c r="X323" s="27">
        <v>2019</v>
      </c>
    </row>
    <row r="324" spans="1:26" ht="13.35" hidden="1" customHeight="1" x14ac:dyDescent="0.25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6" t="s">
        <v>13</v>
      </c>
      <c r="P324" s="27" t="s">
        <v>8</v>
      </c>
      <c r="Q324" s="28">
        <v>910</v>
      </c>
      <c r="R324" s="28">
        <v>919</v>
      </c>
      <c r="S324" s="28"/>
      <c r="T324" s="29">
        <f t="shared" si="97"/>
        <v>0</v>
      </c>
      <c r="U324" s="29">
        <f t="shared" si="92"/>
        <v>0</v>
      </c>
      <c r="V324" s="29">
        <f t="shared" si="93"/>
        <v>0</v>
      </c>
      <c r="W324" s="29">
        <f t="shared" si="94"/>
        <v>1829</v>
      </c>
      <c r="X324" s="27">
        <v>2019</v>
      </c>
    </row>
    <row r="325" spans="1:26" ht="39" hidden="1" customHeight="1" x14ac:dyDescent="0.25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6" t="s">
        <v>46</v>
      </c>
      <c r="P325" s="27" t="s">
        <v>8</v>
      </c>
      <c r="Q325" s="28">
        <v>12500</v>
      </c>
      <c r="R325" s="28">
        <v>12500</v>
      </c>
      <c r="S325" s="28"/>
      <c r="T325" s="29">
        <f t="shared" si="97"/>
        <v>0</v>
      </c>
      <c r="U325" s="29">
        <f t="shared" si="92"/>
        <v>0</v>
      </c>
      <c r="V325" s="29">
        <f t="shared" si="93"/>
        <v>0</v>
      </c>
      <c r="W325" s="29">
        <f t="shared" si="94"/>
        <v>25000</v>
      </c>
      <c r="X325" s="27">
        <v>2019</v>
      </c>
    </row>
    <row r="326" spans="1:26" ht="39" hidden="1" customHeight="1" x14ac:dyDescent="0.25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6" t="s">
        <v>47</v>
      </c>
      <c r="P326" s="27" t="s">
        <v>8</v>
      </c>
      <c r="Q326" s="28">
        <v>10740</v>
      </c>
      <c r="R326" s="28">
        <v>10740</v>
      </c>
      <c r="S326" s="28"/>
      <c r="T326" s="29">
        <f t="shared" si="97"/>
        <v>0</v>
      </c>
      <c r="U326" s="29">
        <f t="shared" si="92"/>
        <v>0</v>
      </c>
      <c r="V326" s="29">
        <f t="shared" si="93"/>
        <v>0</v>
      </c>
      <c r="W326" s="29">
        <f t="shared" si="94"/>
        <v>21480</v>
      </c>
      <c r="X326" s="27">
        <v>2019</v>
      </c>
    </row>
    <row r="327" spans="1:26" ht="39" hidden="1" customHeight="1" x14ac:dyDescent="0.25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6" t="s">
        <v>48</v>
      </c>
      <c r="P327" s="27" t="s">
        <v>8</v>
      </c>
      <c r="Q327" s="28">
        <v>8000</v>
      </c>
      <c r="R327" s="28">
        <v>8000</v>
      </c>
      <c r="S327" s="28"/>
      <c r="T327" s="29">
        <f t="shared" si="97"/>
        <v>0</v>
      </c>
      <c r="U327" s="29">
        <f t="shared" si="92"/>
        <v>0</v>
      </c>
      <c r="V327" s="29">
        <f t="shared" si="93"/>
        <v>0</v>
      </c>
      <c r="W327" s="29">
        <f t="shared" si="94"/>
        <v>16000</v>
      </c>
      <c r="X327" s="27">
        <v>2019</v>
      </c>
    </row>
    <row r="328" spans="1:26" ht="39" hidden="1" customHeight="1" x14ac:dyDescent="0.25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6" t="s">
        <v>49</v>
      </c>
      <c r="P328" s="27" t="s">
        <v>8</v>
      </c>
      <c r="Q328" s="28">
        <v>9710</v>
      </c>
      <c r="R328" s="28">
        <v>9710</v>
      </c>
      <c r="S328" s="28"/>
      <c r="T328" s="29">
        <f t="shared" si="97"/>
        <v>0</v>
      </c>
      <c r="U328" s="29">
        <f t="shared" si="92"/>
        <v>0</v>
      </c>
      <c r="V328" s="29">
        <f t="shared" si="93"/>
        <v>0</v>
      </c>
      <c r="W328" s="29">
        <f t="shared" si="94"/>
        <v>19420</v>
      </c>
      <c r="X328" s="27">
        <v>2019</v>
      </c>
    </row>
    <row r="329" spans="1:26" ht="26.1" hidden="1" customHeight="1" x14ac:dyDescent="0.25">
      <c r="A329" s="25"/>
      <c r="B329" s="25"/>
      <c r="C329" s="25"/>
      <c r="D329" s="25"/>
      <c r="E329" s="25"/>
      <c r="F329" s="25"/>
      <c r="G329" s="25"/>
      <c r="H329" s="35"/>
      <c r="I329" s="25"/>
      <c r="J329" s="25"/>
      <c r="K329" s="25"/>
      <c r="L329" s="25"/>
      <c r="M329" s="25"/>
      <c r="N329" s="25"/>
      <c r="O329" s="36" t="s">
        <v>50</v>
      </c>
      <c r="P329" s="37" t="s">
        <v>8</v>
      </c>
      <c r="Q329" s="29">
        <v>8211</v>
      </c>
      <c r="R329" s="29">
        <v>8293</v>
      </c>
      <c r="S329" s="29"/>
      <c r="T329" s="29">
        <f t="shared" si="97"/>
        <v>0</v>
      </c>
      <c r="U329" s="29">
        <f t="shared" si="92"/>
        <v>0</v>
      </c>
      <c r="V329" s="29">
        <f t="shared" si="93"/>
        <v>0</v>
      </c>
      <c r="W329" s="29">
        <f t="shared" si="94"/>
        <v>16504</v>
      </c>
      <c r="X329" s="27">
        <v>2019</v>
      </c>
    </row>
    <row r="330" spans="1:26" s="5" customFormat="1" ht="26.25" customHeight="1" x14ac:dyDescent="0.25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98" t="s">
        <v>235</v>
      </c>
      <c r="P330" s="27"/>
      <c r="Q330" s="28"/>
      <c r="R330" s="28"/>
      <c r="S330" s="28"/>
      <c r="T330" s="28"/>
      <c r="U330" s="28"/>
      <c r="V330" s="28"/>
      <c r="W330" s="29"/>
      <c r="X330" s="27"/>
      <c r="Z330" s="14"/>
    </row>
    <row r="331" spans="1:26" s="5" customFormat="1" ht="27" customHeight="1" x14ac:dyDescent="0.25">
      <c r="A331" s="71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2" t="s">
        <v>191</v>
      </c>
      <c r="P331" s="76" t="s">
        <v>60</v>
      </c>
      <c r="Q331" s="77" t="s">
        <v>61</v>
      </c>
      <c r="R331" s="77" t="s">
        <v>61</v>
      </c>
      <c r="S331" s="77" t="s">
        <v>61</v>
      </c>
      <c r="T331" s="77" t="s">
        <v>61</v>
      </c>
      <c r="U331" s="77" t="s">
        <v>61</v>
      </c>
      <c r="V331" s="77" t="s">
        <v>61</v>
      </c>
      <c r="W331" s="82" t="s">
        <v>61</v>
      </c>
      <c r="X331" s="78">
        <v>2019</v>
      </c>
    </row>
    <row r="332" spans="1:26" s="5" customFormat="1" ht="40.5" customHeight="1" x14ac:dyDescent="0.25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6" t="s">
        <v>156</v>
      </c>
      <c r="P332" s="27" t="s">
        <v>27</v>
      </c>
      <c r="Q332" s="46">
        <v>500</v>
      </c>
      <c r="R332" s="46">
        <v>500</v>
      </c>
      <c r="S332" s="46">
        <v>500</v>
      </c>
      <c r="T332" s="28">
        <v>500</v>
      </c>
      <c r="U332" s="28">
        <v>500</v>
      </c>
      <c r="V332" s="28">
        <v>500</v>
      </c>
      <c r="W332" s="29">
        <f>Q332+R332+S332+T332+U332+V332</f>
        <v>3000</v>
      </c>
      <c r="X332" s="27">
        <v>2019</v>
      </c>
    </row>
    <row r="333" spans="1:26" s="5" customFormat="1" ht="52.5" customHeight="1" x14ac:dyDescent="0.25">
      <c r="A333" s="71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2" t="s">
        <v>192</v>
      </c>
      <c r="P333" s="76" t="s">
        <v>60</v>
      </c>
      <c r="Q333" s="77" t="s">
        <v>61</v>
      </c>
      <c r="R333" s="77" t="s">
        <v>61</v>
      </c>
      <c r="S333" s="77" t="s">
        <v>61</v>
      </c>
      <c r="T333" s="77" t="s">
        <v>61</v>
      </c>
      <c r="U333" s="77" t="s">
        <v>61</v>
      </c>
      <c r="V333" s="77" t="s">
        <v>61</v>
      </c>
      <c r="W333" s="82" t="s">
        <v>61</v>
      </c>
      <c r="X333" s="78">
        <v>2019</v>
      </c>
    </row>
    <row r="334" spans="1:26" s="5" customFormat="1" ht="52.5" customHeight="1" x14ac:dyDescent="0.25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6" t="s">
        <v>157</v>
      </c>
      <c r="P334" s="27" t="s">
        <v>27</v>
      </c>
      <c r="Q334" s="46">
        <v>5</v>
      </c>
      <c r="R334" s="46">
        <v>5</v>
      </c>
      <c r="S334" s="46">
        <v>5</v>
      </c>
      <c r="T334" s="28">
        <v>5</v>
      </c>
      <c r="U334" s="28">
        <v>5</v>
      </c>
      <c r="V334" s="28">
        <v>5</v>
      </c>
      <c r="W334" s="29">
        <f>Q334+R334+S334+T334+U334+V334</f>
        <v>30</v>
      </c>
      <c r="X334" s="27">
        <v>2019</v>
      </c>
    </row>
    <row r="335" spans="1:26" s="5" customFormat="1" ht="38.25" x14ac:dyDescent="0.25">
      <c r="A335" s="71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2" t="s">
        <v>193</v>
      </c>
      <c r="P335" s="76" t="s">
        <v>60</v>
      </c>
      <c r="Q335" s="77" t="s">
        <v>61</v>
      </c>
      <c r="R335" s="77" t="s">
        <v>61</v>
      </c>
      <c r="S335" s="77" t="s">
        <v>61</v>
      </c>
      <c r="T335" s="77" t="s">
        <v>61</v>
      </c>
      <c r="U335" s="77" t="s">
        <v>61</v>
      </c>
      <c r="V335" s="77" t="s">
        <v>61</v>
      </c>
      <c r="W335" s="82" t="s">
        <v>61</v>
      </c>
      <c r="X335" s="78">
        <v>2019</v>
      </c>
    </row>
    <row r="336" spans="1:26" s="5" customFormat="1" ht="38.25" x14ac:dyDescent="0.25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6" t="s">
        <v>194</v>
      </c>
      <c r="P336" s="27" t="s">
        <v>27</v>
      </c>
      <c r="Q336" s="46">
        <v>70</v>
      </c>
      <c r="R336" s="46">
        <v>70</v>
      </c>
      <c r="S336" s="46">
        <v>70</v>
      </c>
      <c r="T336" s="28">
        <v>70</v>
      </c>
      <c r="U336" s="28">
        <v>70</v>
      </c>
      <c r="V336" s="28">
        <v>70</v>
      </c>
      <c r="W336" s="29">
        <f>Q336+R336+S336+T336+U336+V336</f>
        <v>420</v>
      </c>
      <c r="X336" s="27">
        <v>2019</v>
      </c>
    </row>
    <row r="337" spans="1:26" s="5" customFormat="1" ht="25.5" x14ac:dyDescent="0.25">
      <c r="A337" s="71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2" t="s">
        <v>195</v>
      </c>
      <c r="P337" s="76" t="s">
        <v>60</v>
      </c>
      <c r="Q337" s="77" t="s">
        <v>61</v>
      </c>
      <c r="R337" s="77" t="s">
        <v>61</v>
      </c>
      <c r="S337" s="77" t="s">
        <v>61</v>
      </c>
      <c r="T337" s="77" t="s">
        <v>61</v>
      </c>
      <c r="U337" s="77" t="s">
        <v>61</v>
      </c>
      <c r="V337" s="77" t="s">
        <v>61</v>
      </c>
      <c r="W337" s="82" t="s">
        <v>61</v>
      </c>
      <c r="X337" s="78">
        <v>2019</v>
      </c>
    </row>
    <row r="338" spans="1:26" s="5" customFormat="1" ht="52.5" customHeight="1" x14ac:dyDescent="0.25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6" t="s">
        <v>196</v>
      </c>
      <c r="P338" s="27" t="s">
        <v>27</v>
      </c>
      <c r="Q338" s="46">
        <v>50</v>
      </c>
      <c r="R338" s="46">
        <v>50</v>
      </c>
      <c r="S338" s="46">
        <v>50</v>
      </c>
      <c r="T338" s="28">
        <v>50</v>
      </c>
      <c r="U338" s="28">
        <v>50</v>
      </c>
      <c r="V338" s="28">
        <v>50</v>
      </c>
      <c r="W338" s="29">
        <f>Q338+R338+S338+T338+U338+V338</f>
        <v>300</v>
      </c>
      <c r="X338" s="27">
        <v>2019</v>
      </c>
    </row>
    <row r="339" spans="1:26" s="5" customFormat="1" ht="39.6" customHeight="1" x14ac:dyDescent="0.25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6" t="s">
        <v>197</v>
      </c>
      <c r="P339" s="27" t="s">
        <v>28</v>
      </c>
      <c r="Q339" s="46">
        <v>100</v>
      </c>
      <c r="R339" s="46">
        <v>100</v>
      </c>
      <c r="S339" s="46">
        <v>100</v>
      </c>
      <c r="T339" s="28">
        <v>100</v>
      </c>
      <c r="U339" s="28">
        <v>100</v>
      </c>
      <c r="V339" s="28">
        <v>100</v>
      </c>
      <c r="W339" s="29">
        <v>100</v>
      </c>
      <c r="X339" s="27">
        <v>2019</v>
      </c>
    </row>
    <row r="340" spans="1:26" s="5" customFormat="1" ht="38.25" x14ac:dyDescent="0.25">
      <c r="A340" s="71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2" t="s">
        <v>198</v>
      </c>
      <c r="P340" s="76" t="s">
        <v>60</v>
      </c>
      <c r="Q340" s="77" t="s">
        <v>61</v>
      </c>
      <c r="R340" s="77" t="s">
        <v>61</v>
      </c>
      <c r="S340" s="77" t="s">
        <v>61</v>
      </c>
      <c r="T340" s="77" t="s">
        <v>61</v>
      </c>
      <c r="U340" s="77" t="s">
        <v>61</v>
      </c>
      <c r="V340" s="77" t="s">
        <v>61</v>
      </c>
      <c r="W340" s="82" t="s">
        <v>61</v>
      </c>
      <c r="X340" s="78">
        <v>2019</v>
      </c>
    </row>
    <row r="341" spans="1:26" s="5" customFormat="1" ht="38.25" x14ac:dyDescent="0.25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6" t="s">
        <v>199</v>
      </c>
      <c r="P341" s="27" t="s">
        <v>32</v>
      </c>
      <c r="Q341" s="46">
        <v>12</v>
      </c>
      <c r="R341" s="46">
        <v>12</v>
      </c>
      <c r="S341" s="46">
        <v>12</v>
      </c>
      <c r="T341" s="28">
        <v>12</v>
      </c>
      <c r="U341" s="28">
        <v>12</v>
      </c>
      <c r="V341" s="28">
        <v>12</v>
      </c>
      <c r="W341" s="29">
        <f>Q341+R341+S341+T341+U341+V341</f>
        <v>72</v>
      </c>
      <c r="X341" s="27">
        <v>2019</v>
      </c>
    </row>
    <row r="342" spans="1:26" s="5" customFormat="1" ht="38.25" x14ac:dyDescent="0.25">
      <c r="A342" s="71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2" t="s">
        <v>200</v>
      </c>
      <c r="P342" s="76" t="s">
        <v>60</v>
      </c>
      <c r="Q342" s="77" t="s">
        <v>61</v>
      </c>
      <c r="R342" s="77" t="s">
        <v>61</v>
      </c>
      <c r="S342" s="77" t="s">
        <v>61</v>
      </c>
      <c r="T342" s="77" t="s">
        <v>61</v>
      </c>
      <c r="U342" s="77" t="s">
        <v>61</v>
      </c>
      <c r="V342" s="77" t="s">
        <v>61</v>
      </c>
      <c r="W342" s="82" t="s">
        <v>61</v>
      </c>
      <c r="X342" s="78">
        <v>2019</v>
      </c>
    </row>
    <row r="343" spans="1:26" s="5" customFormat="1" ht="25.5" x14ac:dyDescent="0.25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6" t="s">
        <v>201</v>
      </c>
      <c r="P343" s="27" t="s">
        <v>32</v>
      </c>
      <c r="Q343" s="46">
        <v>4</v>
      </c>
      <c r="R343" s="46">
        <v>4</v>
      </c>
      <c r="S343" s="46">
        <v>4</v>
      </c>
      <c r="T343" s="28">
        <v>4</v>
      </c>
      <c r="U343" s="28">
        <v>4</v>
      </c>
      <c r="V343" s="28">
        <v>4</v>
      </c>
      <c r="W343" s="29">
        <f>Q343+R343+S343+T343+U343+V343</f>
        <v>24</v>
      </c>
      <c r="X343" s="27">
        <v>2019</v>
      </c>
    </row>
    <row r="344" spans="1:26" s="5" customFormat="1" ht="38.25" x14ac:dyDescent="0.25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2" t="s">
        <v>203</v>
      </c>
      <c r="P344" s="76" t="s">
        <v>60</v>
      </c>
      <c r="Q344" s="77" t="s">
        <v>61</v>
      </c>
      <c r="R344" s="77" t="s">
        <v>61</v>
      </c>
      <c r="S344" s="77" t="s">
        <v>61</v>
      </c>
      <c r="T344" s="77" t="s">
        <v>61</v>
      </c>
      <c r="U344" s="77" t="s">
        <v>61</v>
      </c>
      <c r="V344" s="77" t="s">
        <v>61</v>
      </c>
      <c r="W344" s="82" t="s">
        <v>61</v>
      </c>
      <c r="X344" s="78">
        <v>2019</v>
      </c>
    </row>
    <row r="345" spans="1:26" s="5" customFormat="1" ht="25.5" x14ac:dyDescent="0.25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6" t="s">
        <v>202</v>
      </c>
      <c r="P345" s="27" t="s">
        <v>32</v>
      </c>
      <c r="Q345" s="46">
        <v>5</v>
      </c>
      <c r="R345" s="46">
        <v>5</v>
      </c>
      <c r="S345" s="46">
        <v>5</v>
      </c>
      <c r="T345" s="28">
        <v>5</v>
      </c>
      <c r="U345" s="28">
        <v>5</v>
      </c>
      <c r="V345" s="28">
        <v>5</v>
      </c>
      <c r="W345" s="29">
        <f>Q345+R345+S345+T345+U345+V345</f>
        <v>30</v>
      </c>
      <c r="X345" s="27">
        <v>2019</v>
      </c>
    </row>
    <row r="346" spans="1:26" s="5" customFormat="1" ht="38.25" x14ac:dyDescent="0.25">
      <c r="A346" s="71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2" t="s">
        <v>210</v>
      </c>
      <c r="P346" s="76" t="s">
        <v>60</v>
      </c>
      <c r="Q346" s="77" t="s">
        <v>61</v>
      </c>
      <c r="R346" s="77" t="s">
        <v>61</v>
      </c>
      <c r="S346" s="77" t="s">
        <v>61</v>
      </c>
      <c r="T346" s="77" t="s">
        <v>61</v>
      </c>
      <c r="U346" s="77" t="s">
        <v>61</v>
      </c>
      <c r="V346" s="77" t="s">
        <v>61</v>
      </c>
      <c r="W346" s="82" t="s">
        <v>61</v>
      </c>
      <c r="X346" s="78">
        <v>2019</v>
      </c>
    </row>
    <row r="347" spans="1:26" s="5" customFormat="1" ht="25.5" x14ac:dyDescent="0.25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6" t="s">
        <v>202</v>
      </c>
      <c r="P347" s="27" t="s">
        <v>32</v>
      </c>
      <c r="Q347" s="46">
        <v>4</v>
      </c>
      <c r="R347" s="46">
        <v>4</v>
      </c>
      <c r="S347" s="46">
        <v>4</v>
      </c>
      <c r="T347" s="28">
        <v>4</v>
      </c>
      <c r="U347" s="28">
        <v>4</v>
      </c>
      <c r="V347" s="28">
        <v>4</v>
      </c>
      <c r="W347" s="29">
        <f>Q347+R347+S347+T347+U347+V347</f>
        <v>24</v>
      </c>
      <c r="X347" s="27">
        <v>2019</v>
      </c>
    </row>
    <row r="348" spans="1:26" s="5" customFormat="1" x14ac:dyDescent="0.25">
      <c r="A348" s="99"/>
      <c r="B348" s="99"/>
      <c r="C348" s="99"/>
      <c r="D348" s="99"/>
      <c r="E348" s="99"/>
      <c r="F348" s="99"/>
      <c r="G348" s="99"/>
      <c r="H348" s="99"/>
      <c r="I348" s="99"/>
      <c r="J348" s="99"/>
      <c r="K348" s="99"/>
      <c r="L348" s="99"/>
      <c r="M348" s="99"/>
      <c r="N348" s="99"/>
      <c r="O348" s="100"/>
      <c r="P348" s="101"/>
      <c r="Q348" s="102"/>
      <c r="R348" s="102"/>
      <c r="S348" s="102"/>
      <c r="T348" s="128"/>
      <c r="U348" s="128"/>
      <c r="V348" s="128"/>
      <c r="W348" s="135"/>
      <c r="X348" s="101"/>
    </row>
    <row r="349" spans="1:26" s="5" customFormat="1" x14ac:dyDescent="0.25">
      <c r="A349" s="139" t="s">
        <v>184</v>
      </c>
      <c r="B349" s="139"/>
      <c r="C349" s="139"/>
      <c r="D349" s="139"/>
      <c r="E349" s="139"/>
      <c r="F349" s="139"/>
      <c r="G349" s="139"/>
      <c r="H349" s="139"/>
      <c r="I349" s="139"/>
      <c r="J349" s="139"/>
      <c r="K349" s="139"/>
      <c r="L349" s="139"/>
      <c r="M349" s="139"/>
      <c r="N349" s="139"/>
      <c r="O349" s="139"/>
      <c r="P349" s="139"/>
      <c r="Q349" s="139"/>
      <c r="R349" s="139"/>
      <c r="S349" s="139"/>
      <c r="T349" s="139"/>
      <c r="U349" s="139"/>
      <c r="V349" s="139"/>
      <c r="W349" s="139"/>
      <c r="X349" s="139"/>
    </row>
    <row r="350" spans="1:26" s="5" customFormat="1" ht="15" x14ac:dyDescent="0.25">
      <c r="A350" s="110"/>
      <c r="B350" s="110"/>
      <c r="C350" s="110"/>
      <c r="D350" s="110"/>
      <c r="E350" s="110"/>
      <c r="F350" s="110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0"/>
      <c r="R350" s="110"/>
      <c r="S350" s="110"/>
      <c r="T350" s="129"/>
      <c r="U350" s="129"/>
      <c r="V350" s="129"/>
      <c r="W350" s="129"/>
      <c r="X350" s="111" t="s">
        <v>238</v>
      </c>
    </row>
    <row r="351" spans="1:26" s="5" customFormat="1" ht="15" x14ac:dyDescent="0.25">
      <c r="A351" s="110"/>
      <c r="B351" s="110"/>
      <c r="C351" s="110"/>
      <c r="D351" s="110"/>
      <c r="E351" s="110"/>
      <c r="F351" s="110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0"/>
      <c r="R351" s="110"/>
      <c r="S351" s="110"/>
      <c r="T351" s="129"/>
      <c r="U351" s="129"/>
      <c r="V351" s="129"/>
      <c r="W351" s="129"/>
      <c r="X351" s="111"/>
    </row>
    <row r="352" spans="1:26" ht="15" x14ac:dyDescent="0.25">
      <c r="A352" s="138" t="s">
        <v>251</v>
      </c>
      <c r="B352" s="138"/>
      <c r="C352" s="138"/>
      <c r="D352" s="138"/>
      <c r="E352" s="138"/>
      <c r="F352" s="138"/>
      <c r="G352" s="138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8"/>
      <c r="T352" s="138"/>
      <c r="U352" s="138"/>
      <c r="V352" s="138"/>
      <c r="W352" s="138"/>
      <c r="Z352" s="5"/>
    </row>
  </sheetData>
  <mergeCells count="19">
    <mergeCell ref="T1:X1"/>
    <mergeCell ref="A10:X10"/>
    <mergeCell ref="A9:X9"/>
    <mergeCell ref="A3:X3"/>
    <mergeCell ref="A4:X4"/>
    <mergeCell ref="A5:X5"/>
    <mergeCell ref="A6:X6"/>
    <mergeCell ref="A8:X8"/>
    <mergeCell ref="A12:N12"/>
    <mergeCell ref="H13:N13"/>
    <mergeCell ref="P12:P13"/>
    <mergeCell ref="O12:O13"/>
    <mergeCell ref="W12:X12"/>
    <mergeCell ref="Q12:V12"/>
    <mergeCell ref="A352:W352"/>
    <mergeCell ref="A349:X349"/>
    <mergeCell ref="A13:C13"/>
    <mergeCell ref="D13:E13"/>
    <mergeCell ref="F13:G13"/>
  </mergeCells>
  <pageMargins left="0.31496062992125984" right="0.31496062992125984" top="0.98425196850393704" bottom="0.35433070866141736" header="0" footer="0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Всего-дор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2014-10-21T07:23:25Z</dcterms:modified>
</cp:coreProperties>
</file>